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LICITACION 2\LOTE 7\"/>
    </mc:Choice>
  </mc:AlternateContent>
  <bookViews>
    <workbookView xWindow="0" yWindow="0" windowWidth="20490" windowHeight="8235"/>
  </bookViews>
  <sheets>
    <sheet name="Hoja1" sheetId="1" r:id="rId1"/>
    <sheet name="CUBICACION FINAL" sheetId="2" r:id="rId2"/>
  </sheets>
  <definedNames>
    <definedName name="_xlnm.Print_Area" localSheetId="0">Hoja1!$A$1:$G$62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4" i="2" l="1"/>
  <c r="N35" i="2"/>
  <c r="L35" i="2"/>
  <c r="F35" i="2"/>
  <c r="G36" i="2" s="1"/>
  <c r="N31" i="2"/>
  <c r="L31" i="2"/>
  <c r="O31" i="2" s="1"/>
  <c r="F31" i="2"/>
  <c r="N30" i="2"/>
  <c r="L30" i="2"/>
  <c r="O30" i="2" s="1"/>
  <c r="F30" i="2"/>
  <c r="N29" i="2"/>
  <c r="L29" i="2"/>
  <c r="O29" i="2" s="1"/>
  <c r="F29" i="2"/>
  <c r="N26" i="2"/>
  <c r="L26" i="2"/>
  <c r="O26" i="2" s="1"/>
  <c r="F26" i="2"/>
  <c r="N25" i="2"/>
  <c r="L25" i="2"/>
  <c r="O25" i="2" s="1"/>
  <c r="F25" i="2"/>
  <c r="N21" i="2"/>
  <c r="L21" i="2"/>
  <c r="O21" i="2" s="1"/>
  <c r="F21" i="2"/>
  <c r="N20" i="2"/>
  <c r="L20" i="2"/>
  <c r="O20" i="2" s="1"/>
  <c r="F20" i="2"/>
  <c r="L17" i="2"/>
  <c r="O17" i="2" s="1"/>
  <c r="P16" i="2" s="1"/>
  <c r="F17" i="2"/>
  <c r="G18" i="2" s="1"/>
  <c r="H11" i="2"/>
  <c r="G27" i="2" l="1"/>
  <c r="G22" i="2"/>
  <c r="G38" i="2" s="1"/>
  <c r="P24" i="2"/>
  <c r="P38" i="2" s="1"/>
  <c r="M24" i="2"/>
  <c r="M38" i="2" s="1"/>
  <c r="M16" i="2"/>
  <c r="M28" i="2"/>
  <c r="O35" i="2"/>
  <c r="P34" i="2" s="1"/>
  <c r="Q34" i="2" s="1"/>
  <c r="G32" i="2"/>
  <c r="Q16" i="2"/>
  <c r="P19" i="2"/>
  <c r="P28" i="2"/>
  <c r="Q28" i="2" s="1"/>
  <c r="M19" i="2"/>
  <c r="F41" i="1"/>
  <c r="G42" i="1" s="1"/>
  <c r="F38" i="1"/>
  <c r="F37" i="1"/>
  <c r="F35" i="1"/>
  <c r="F31" i="1"/>
  <c r="F30" i="1"/>
  <c r="F26" i="1"/>
  <c r="F25" i="1"/>
  <c r="F24" i="1"/>
  <c r="F21" i="1"/>
  <c r="M47" i="2" l="1"/>
  <c r="M49" i="2" s="1"/>
  <c r="M43" i="2"/>
  <c r="M46" i="2"/>
  <c r="M42" i="2"/>
  <c r="M45" i="2"/>
  <c r="M44" i="2"/>
  <c r="Q24" i="2"/>
  <c r="Q19" i="2"/>
  <c r="E40" i="2"/>
  <c r="E43" i="2" s="1"/>
  <c r="G22" i="1"/>
  <c r="G33" i="1"/>
  <c r="G28" i="1"/>
  <c r="G39" i="1"/>
  <c r="M52" i="2" l="1"/>
  <c r="E45" i="2"/>
  <c r="E47" i="2"/>
  <c r="E49" i="2" s="1"/>
  <c r="E42" i="2"/>
  <c r="P42" i="2" s="1"/>
  <c r="E44" i="2"/>
  <c r="E46" i="2"/>
  <c r="P44" i="2"/>
  <c r="P45" i="2"/>
  <c r="P46" i="2"/>
  <c r="Q38" i="2"/>
  <c r="P47" i="2"/>
  <c r="P49" i="2" s="1"/>
  <c r="P43" i="2"/>
  <c r="G43" i="1"/>
  <c r="G46" i="1" s="1"/>
  <c r="G53" i="1" s="1"/>
  <c r="G55" i="1" s="1"/>
  <c r="P52" i="2" l="1"/>
  <c r="E52" i="2"/>
  <c r="H6" i="2" s="1"/>
  <c r="H8" i="2" s="1"/>
  <c r="P54" i="2" s="1"/>
  <c r="G48" i="1"/>
  <c r="G52" i="1"/>
  <c r="G51" i="1"/>
  <c r="G49" i="1"/>
  <c r="G50" i="1"/>
  <c r="P57" i="2" l="1"/>
  <c r="G57" i="1"/>
</calcChain>
</file>

<file path=xl/sharedStrings.xml><?xml version="1.0" encoding="utf-8"?>
<sst xmlns="http://schemas.openxmlformats.org/spreadsheetml/2006/main" count="139" uniqueCount="99">
  <si>
    <t>No</t>
  </si>
  <si>
    <t xml:space="preserve">DESCRIPCION </t>
  </si>
  <si>
    <t>CANT.</t>
  </si>
  <si>
    <t>UND</t>
  </si>
  <si>
    <t xml:space="preserve">SUB-TOTAL </t>
  </si>
  <si>
    <t xml:space="preserve">TOTAL </t>
  </si>
  <si>
    <t>REPLANTEO</t>
  </si>
  <si>
    <t>PA</t>
  </si>
  <si>
    <t>MOVIMIENTO DE TIERRA</t>
  </si>
  <si>
    <t>M3</t>
  </si>
  <si>
    <t>REPOSICION DE MAT. EN ZANJAS</t>
  </si>
  <si>
    <t>MUROS CON ACERO O 3/8 @ 0,60 DE SEPARACION</t>
  </si>
  <si>
    <t>MUROS BLOQUES 6" BNP  (INDUSTRIAL)</t>
  </si>
  <si>
    <t>M2</t>
  </si>
  <si>
    <t>MUROS BLOQUES 6" SNP (INDUSTRIAL)</t>
  </si>
  <si>
    <t>HORMIGON ARMADO EN:</t>
  </si>
  <si>
    <t>ZAPATA DE MUROS BLOCK DE 6" (45*0.25)</t>
  </si>
  <si>
    <t>LIMPIEZA FINAL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</si>
  <si>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</si>
  <si>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</si>
  <si>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</si>
  <si>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</si>
  <si>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</si>
  <si>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</si>
  <si>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</t>
  </si>
  <si>
    <t xml:space="preserve">TOTAL GENERAL RD$                 </t>
  </si>
  <si>
    <t>PREPARADO POR:</t>
  </si>
  <si>
    <t>ING. ANDRES DE LOS SANTOS</t>
  </si>
  <si>
    <t>ARQ. ALEXANDER DIAZ</t>
  </si>
  <si>
    <t>ANGEL MAÑAN</t>
  </si>
  <si>
    <t>DIRECTOR OBRAS MUNICIPALES</t>
  </si>
  <si>
    <t>LIMPIEZA Y REPLANTEO</t>
  </si>
  <si>
    <t>COLUMNA C1 (0.25*0.15) 6 0 3/8´´  EST. O 3/8´´ @.25</t>
  </si>
  <si>
    <t>VIGAS DE AMARRE</t>
  </si>
  <si>
    <t xml:space="preserve">OBRA:         CONTINUACION CONSTRUCCION VERJA PERIMETRAL </t>
  </si>
  <si>
    <t xml:space="preserve">SECTOR:    RESIDENCIAL LOS MAESTROS </t>
  </si>
  <si>
    <t xml:space="preserve">DIRECCION : CARRETERA BANI-BOCA CANASTA </t>
  </si>
  <si>
    <t>FECHA:           02/2021</t>
  </si>
  <si>
    <t>SUB-TOTAL</t>
  </si>
  <si>
    <t>PRECIO UNITARIO</t>
  </si>
  <si>
    <t xml:space="preserve">SEGUROS POILZAS Y FIANZAS </t>
  </si>
  <si>
    <t xml:space="preserve">AYUNTAMIENTO MUNICIPAL DE BANI </t>
  </si>
  <si>
    <t>Monto Contrato Original:</t>
  </si>
  <si>
    <t>Proyecto No.</t>
  </si>
  <si>
    <t>Monto Addendum a Contrato:</t>
  </si>
  <si>
    <t xml:space="preserve"> Descripción:</t>
  </si>
  <si>
    <t>CUBICACION 1</t>
  </si>
  <si>
    <t>Monto de Avance :</t>
  </si>
  <si>
    <t>Fecha</t>
  </si>
  <si>
    <t>Contrato +Addendum+ Adicionales:</t>
  </si>
  <si>
    <t>Contratista:</t>
  </si>
  <si>
    <t>Inicio  Contractual de la Obra:</t>
  </si>
  <si>
    <t xml:space="preserve">A firmarse con la firma del acta de inicio de obra </t>
  </si>
  <si>
    <t>Direccion</t>
  </si>
  <si>
    <t>Adicional Aprobado(%):</t>
  </si>
  <si>
    <t>CUBICADO ANTERIOR</t>
  </si>
  <si>
    <t>CUBICADO ACTUAL</t>
  </si>
  <si>
    <t>CUBICADO ACUMULADO</t>
  </si>
  <si>
    <t>% Ejecutado</t>
  </si>
  <si>
    <t xml:space="preserve">No. </t>
  </si>
  <si>
    <t>Descripcion</t>
  </si>
  <si>
    <t>Cantidad</t>
  </si>
  <si>
    <t>Unidad</t>
  </si>
  <si>
    <t>Precio</t>
  </si>
  <si>
    <t>Sub-Total</t>
  </si>
  <si>
    <t>Total</t>
  </si>
  <si>
    <t>VALOR RD$</t>
  </si>
  <si>
    <t>SUBTOTAL</t>
  </si>
  <si>
    <t>SUB-TOTAL GENERAL</t>
  </si>
  <si>
    <t>GASTOS INDIRECTOS</t>
  </si>
  <si>
    <t>SEGUROS POILZAS Y FIANZAS</t>
  </si>
  <si>
    <t>PENSION Y JUBILACIONES</t>
  </si>
  <si>
    <t>Gastos Administrativos</t>
  </si>
  <si>
    <t>Sup. Y Direccion</t>
  </si>
  <si>
    <t>ITBS DE DIRECCION TECNICA</t>
  </si>
  <si>
    <t>TOTAL GENERAL</t>
  </si>
  <si>
    <t>AVANCE INICIAL</t>
  </si>
  <si>
    <t>ING. WILLY SANCHEZ</t>
  </si>
  <si>
    <t>TOTAL A PAGAR</t>
  </si>
  <si>
    <t>ENCARGADO OFICINA TECNICA</t>
  </si>
  <si>
    <t>ENCARGADO PRESUPUESTO</t>
  </si>
  <si>
    <t>DIRECTOR PLANEAMIENTO URBANO</t>
  </si>
  <si>
    <t>CONTRATISTA</t>
  </si>
  <si>
    <t>EXCAVACION ZAPATA DE MURO</t>
  </si>
  <si>
    <t>m3</t>
  </si>
  <si>
    <t>MUROS CON ACERO 3/8"@ 0.60 DE SEPARACION</t>
  </si>
  <si>
    <t>MUROS BLOQUES 6"BNP (INDUSTRIAL)</t>
  </si>
  <si>
    <t>MUROS BLOQUES 6"SNP (INDUSTRIAL)</t>
  </si>
  <si>
    <t>Hormigón ARMADO EN:</t>
  </si>
  <si>
    <t>ZAPATA DE MUROS BLOCK DE 6" (0.45*0.25)</t>
  </si>
  <si>
    <t>COLUMNAS C1 (0.25*0.15) 6 O 3/8"@0.25</t>
  </si>
  <si>
    <t>RESIDENCIAL LOS MAESTROS</t>
  </si>
  <si>
    <t>CONTINUACION CONSTRUCCION VERJA PERIMETRAL</t>
  </si>
  <si>
    <t>INGARBEN SRL</t>
  </si>
  <si>
    <t>EXC. ZAPATA DE COLUMNAS .80 X .80 X .70</t>
  </si>
  <si>
    <t>EXCAVACION ZAPATA MUROS 25.40 X .045 X 0.70</t>
  </si>
  <si>
    <t>ZAPATA DE COLUMNAS 0.80 X 0.80 X 0.25</t>
  </si>
  <si>
    <t>ARQ. ANGEL MAÑANA</t>
  </si>
  <si>
    <t>(PRESUPUESTO PARTICIPATIVO)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</si>
</sst>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0.0%"/>
    <numFmt numFmtId="165" formatCode="0.0"/>
    <numFmt numFmtId="166" formatCode="_-* #,##0.00_-;\-* #,##0.00_-;_-* &quot;-&quot;??_-;_-@_-"/>
    <numFmt numFmtId="167" formatCode="&quot;RD$&quot;#,##0.00_);\(&quot;RD$&quot;#,##0.00\)"/>
    <numFmt numFmtId="168" formatCode="_-* #,##0.00\ _€_-;\-* #,##0.00\ _€_-;_-* &quot;-&quot;??\ _€_-;_-@_-"/>
    <numFmt numFmtId="169" formatCode="[$-409]dd\-mmm\-yy;@"/>
    <numFmt numFmtId="170" formatCode="_-&quot;RD$&quot;* #,##0.00_-;\-&quot;RD$&quot;* #,##0.00_-;_-&quot;RD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3">
    <xf numFmtId="0" fontId="0" fillId="0" borderId="0" xfId="0"/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4" fontId="0" fillId="2" borderId="1" xfId="0" applyNumberFormat="1" applyFont="1" applyFill="1" applyBorder="1" applyAlignment="1">
      <alignment horizontal="right"/>
    </xf>
    <xf numFmtId="4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4" fontId="0" fillId="2" borderId="1" xfId="0" applyNumberFormat="1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/>
    <xf numFmtId="0" fontId="2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2" fillId="0" borderId="1" xfId="0" applyFont="1" applyBorder="1"/>
    <xf numFmtId="0" fontId="0" fillId="0" borderId="1" xfId="0" applyFont="1" applyBorder="1"/>
    <xf numFmtId="4" fontId="0" fillId="0" borderId="1" xfId="0" applyNumberFormat="1" applyFont="1" applyBorder="1"/>
    <xf numFmtId="4" fontId="0" fillId="0" borderId="1" xfId="0" applyNumberFormat="1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NumberFormat="1" applyFont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2" fillId="0" borderId="0" xfId="0" applyNumberFormat="1" applyFont="1"/>
    <xf numFmtId="4" fontId="2" fillId="0" borderId="2" xfId="0" applyNumberFormat="1" applyFont="1" applyBorder="1"/>
    <xf numFmtId="4" fontId="2" fillId="0" borderId="3" xfId="0" applyNumberFormat="1" applyFont="1" applyBorder="1"/>
    <xf numFmtId="0" fontId="0" fillId="0" borderId="0" xfId="0" applyFont="1"/>
    <xf numFmtId="4" fontId="0" fillId="0" borderId="0" xfId="0" applyNumberFormat="1" applyFont="1" applyBorder="1"/>
    <xf numFmtId="164" fontId="0" fillId="0" borderId="1" xfId="0" applyNumberFormat="1" applyFont="1" applyBorder="1"/>
    <xf numFmtId="43" fontId="0" fillId="0" borderId="1" xfId="0" applyNumberFormat="1" applyFont="1" applyBorder="1"/>
    <xf numFmtId="9" fontId="0" fillId="0" borderId="1" xfId="0" applyNumberFormat="1" applyFont="1" applyBorder="1"/>
    <xf numFmtId="10" fontId="0" fillId="0" borderId="1" xfId="1" applyNumberFormat="1" applyFont="1" applyBorder="1"/>
    <xf numFmtId="0" fontId="0" fillId="0" borderId="5" xfId="0" applyFont="1" applyBorder="1"/>
    <xf numFmtId="10" fontId="0" fillId="0" borderId="5" xfId="0" applyNumberFormat="1" applyFont="1" applyBorder="1"/>
    <xf numFmtId="43" fontId="4" fillId="0" borderId="5" xfId="0" applyNumberFormat="1" applyFont="1" applyBorder="1"/>
    <xf numFmtId="0" fontId="0" fillId="0" borderId="0" xfId="0" applyFont="1" applyBorder="1"/>
    <xf numFmtId="0" fontId="2" fillId="0" borderId="2" xfId="0" applyFont="1" applyBorder="1"/>
    <xf numFmtId="10" fontId="2" fillId="0" borderId="4" xfId="0" applyNumberFormat="1" applyFont="1" applyBorder="1"/>
    <xf numFmtId="43" fontId="3" fillId="0" borderId="3" xfId="0" applyNumberFormat="1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3" fontId="0" fillId="0" borderId="1" xfId="0" applyNumberFormat="1" applyFont="1" applyBorder="1"/>
    <xf numFmtId="0" fontId="2" fillId="2" borderId="1" xfId="0" applyFont="1" applyFill="1" applyBorder="1" applyAlignment="1">
      <alignment horizontal="right"/>
    </xf>
    <xf numFmtId="165" fontId="0" fillId="2" borderId="1" xfId="0" applyNumberFormat="1" applyFont="1" applyFill="1" applyBorder="1" applyAlignment="1">
      <alignment horizontal="center"/>
    </xf>
    <xf numFmtId="0" fontId="11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Fill="1" applyBorder="1" applyAlignment="1"/>
    <xf numFmtId="0" fontId="3" fillId="3" borderId="2" xfId="0" applyFont="1" applyFill="1" applyBorder="1"/>
    <xf numFmtId="0" fontId="3" fillId="3" borderId="4" xfId="0" applyFont="1" applyFill="1" applyBorder="1"/>
    <xf numFmtId="0" fontId="0" fillId="3" borderId="4" xfId="0" applyFont="1" applyFill="1" applyBorder="1"/>
    <xf numFmtId="43" fontId="3" fillId="3" borderId="4" xfId="0" applyNumberFormat="1" applyFont="1" applyFill="1" applyBorder="1"/>
    <xf numFmtId="43" fontId="3" fillId="3" borderId="3" xfId="0" applyNumberFormat="1" applyFont="1" applyFill="1" applyBorder="1"/>
    <xf numFmtId="0" fontId="0" fillId="0" borderId="1" xfId="0" applyFont="1" applyFill="1" applyBorder="1"/>
    <xf numFmtId="9" fontId="0" fillId="0" borderId="1" xfId="0" applyNumberFormat="1" applyFont="1" applyFill="1" applyBorder="1"/>
    <xf numFmtId="43" fontId="0" fillId="0" borderId="1" xfId="0" applyNumberFormat="1" applyFont="1" applyFill="1" applyBorder="1"/>
    <xf numFmtId="10" fontId="0" fillId="0" borderId="1" xfId="0" applyNumberFormat="1" applyFont="1" applyFill="1" applyBorder="1"/>
    <xf numFmtId="43" fontId="3" fillId="3" borderId="2" xfId="1" applyFont="1" applyFill="1" applyBorder="1"/>
    <xf numFmtId="43" fontId="3" fillId="3" borderId="4" xfId="1" applyFont="1" applyFill="1" applyBorder="1"/>
    <xf numFmtId="43" fontId="3" fillId="3" borderId="3" xfId="1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3" fillId="0" borderId="0" xfId="0" applyFont="1" applyFill="1" applyBorder="1"/>
    <xf numFmtId="43" fontId="14" fillId="0" borderId="7" xfId="3" applyFont="1" applyFill="1" applyBorder="1" applyAlignment="1">
      <alignment vertical="center"/>
    </xf>
    <xf numFmtId="0" fontId="8" fillId="0" borderId="6" xfId="4" applyFont="1" applyFill="1" applyBorder="1" applyAlignment="1">
      <alignment vertical="center"/>
    </xf>
    <xf numFmtId="0" fontId="15" fillId="0" borderId="6" xfId="5" applyFont="1" applyFill="1" applyBorder="1" applyAlignment="1">
      <alignment horizontal="left" vertical="center"/>
    </xf>
    <xf numFmtId="167" fontId="15" fillId="0" borderId="6" xfId="6" applyNumberFormat="1" applyFont="1" applyFill="1" applyBorder="1" applyAlignment="1">
      <alignment horizontal="left" vertical="center"/>
    </xf>
    <xf numFmtId="167" fontId="5" fillId="0" borderId="6" xfId="4" applyNumberFormat="1" applyFont="1" applyFill="1" applyBorder="1" applyAlignment="1">
      <alignment horizontal="left" vertical="center"/>
    </xf>
    <xf numFmtId="0" fontId="13" fillId="0" borderId="6" xfId="0" applyFont="1" applyFill="1" applyBorder="1"/>
    <xf numFmtId="0" fontId="13" fillId="0" borderId="8" xfId="0" applyFont="1" applyFill="1" applyBorder="1"/>
    <xf numFmtId="168" fontId="8" fillId="0" borderId="9" xfId="7" applyFont="1" applyFill="1" applyBorder="1" applyAlignment="1">
      <alignment horizontal="left" vertical="top"/>
    </xf>
    <xf numFmtId="0" fontId="15" fillId="0" borderId="0" xfId="5" applyFont="1" applyFill="1" applyBorder="1" applyAlignment="1">
      <alignment horizontal="left" vertical="center"/>
    </xf>
    <xf numFmtId="0" fontId="8" fillId="0" borderId="0" xfId="4" applyFont="1" applyFill="1" applyBorder="1" applyAlignment="1">
      <alignment vertical="center"/>
    </xf>
    <xf numFmtId="167" fontId="15" fillId="0" borderId="0" xfId="6" applyNumberFormat="1" applyFont="1" applyFill="1" applyBorder="1" applyAlignment="1">
      <alignment horizontal="left" vertical="center"/>
    </xf>
    <xf numFmtId="167" fontId="5" fillId="0" borderId="0" xfId="4" applyNumberFormat="1" applyFont="1" applyFill="1" applyBorder="1" applyAlignment="1">
      <alignment horizontal="left" vertical="center"/>
    </xf>
    <xf numFmtId="0" fontId="13" fillId="0" borderId="10" xfId="0" applyFont="1" applyFill="1" applyBorder="1"/>
    <xf numFmtId="0" fontId="8" fillId="0" borderId="9" xfId="5" applyFont="1" applyFill="1" applyBorder="1" applyAlignment="1">
      <alignment horizontal="left" vertical="center"/>
    </xf>
    <xf numFmtId="10" fontId="15" fillId="0" borderId="0" xfId="8" applyNumberFormat="1" applyFont="1" applyFill="1" applyBorder="1" applyAlignment="1">
      <alignment horizontal="centerContinuous" vertical="center"/>
    </xf>
    <xf numFmtId="17" fontId="15" fillId="0" borderId="0" xfId="5" applyNumberFormat="1" applyFont="1" applyFill="1" applyBorder="1" applyAlignment="1">
      <alignment horizontal="left" vertical="center"/>
    </xf>
    <xf numFmtId="0" fontId="8" fillId="0" borderId="0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vertical="center" wrapText="1"/>
    </xf>
    <xf numFmtId="0" fontId="8" fillId="0" borderId="0" xfId="5" applyFont="1" applyFill="1" applyBorder="1" applyAlignment="1">
      <alignment horizontal="left" vertical="center"/>
    </xf>
    <xf numFmtId="0" fontId="15" fillId="0" borderId="0" xfId="5" applyFont="1" applyFill="1" applyBorder="1" applyAlignment="1">
      <alignment vertical="center"/>
    </xf>
    <xf numFmtId="169" fontId="15" fillId="0" borderId="0" xfId="6" applyNumberFormat="1" applyFont="1" applyFill="1" applyBorder="1" applyAlignment="1">
      <alignment horizontal="left" vertical="center"/>
    </xf>
    <xf numFmtId="167" fontId="15" fillId="0" borderId="0" xfId="6" quotePrefix="1" applyNumberFormat="1" applyFont="1" applyFill="1" applyBorder="1" applyAlignment="1">
      <alignment horizontal="centerContinuous" vertical="center"/>
    </xf>
    <xf numFmtId="0" fontId="8" fillId="0" borderId="11" xfId="5" applyFont="1" applyFill="1" applyBorder="1" applyAlignment="1">
      <alignment horizontal="left" vertical="center"/>
    </xf>
    <xf numFmtId="0" fontId="15" fillId="0" borderId="12" xfId="5" applyFont="1" applyFill="1" applyBorder="1" applyAlignment="1">
      <alignment horizontal="center" vertical="center"/>
    </xf>
    <xf numFmtId="0" fontId="13" fillId="0" borderId="12" xfId="0" applyFont="1" applyFill="1" applyBorder="1"/>
    <xf numFmtId="0" fontId="15" fillId="0" borderId="12" xfId="4" applyFont="1" applyFill="1" applyBorder="1" applyAlignment="1">
      <alignment vertical="center"/>
    </xf>
    <xf numFmtId="0" fontId="8" fillId="0" borderId="12" xfId="4" applyFont="1" applyFill="1" applyBorder="1" applyAlignment="1">
      <alignment vertical="center"/>
    </xf>
    <xf numFmtId="10" fontId="15" fillId="0" borderId="12" xfId="8" quotePrefix="1" applyNumberFormat="1" applyFont="1" applyFill="1" applyBorder="1" applyAlignment="1">
      <alignment horizontal="left" vertical="center" wrapText="1"/>
    </xf>
    <xf numFmtId="167" fontId="15" fillId="0" borderId="12" xfId="6" quotePrefix="1" applyNumberFormat="1" applyFont="1" applyFill="1" applyBorder="1" applyAlignment="1">
      <alignment horizontal="centerContinuous" vertical="center"/>
    </xf>
    <xf numFmtId="0" fontId="13" fillId="0" borderId="13" xfId="0" applyFont="1" applyFill="1" applyBorder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6" fillId="0" borderId="17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6" fillId="0" borderId="23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 vertical="center" wrapText="1"/>
    </xf>
    <xf numFmtId="0" fontId="0" fillId="2" borderId="26" xfId="0" applyFont="1" applyFill="1" applyBorder="1"/>
    <xf numFmtId="0" fontId="17" fillId="0" borderId="27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28" xfId="0" applyFont="1" applyFill="1" applyBorder="1" applyAlignment="1">
      <alignment horizontal="center"/>
    </xf>
    <xf numFmtId="0" fontId="17" fillId="0" borderId="26" xfId="0" applyFont="1" applyFill="1" applyBorder="1" applyAlignment="1">
      <alignment horizontal="center"/>
    </xf>
    <xf numFmtId="0" fontId="17" fillId="0" borderId="29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43" fontId="17" fillId="5" borderId="28" xfId="0" applyNumberFormat="1" applyFont="1" applyFill="1" applyBorder="1" applyAlignment="1">
      <alignment horizontal="center"/>
    </xf>
    <xf numFmtId="43" fontId="17" fillId="5" borderId="26" xfId="0" applyNumberFormat="1" applyFont="1" applyFill="1" applyBorder="1" applyAlignment="1">
      <alignment horizontal="center"/>
    </xf>
    <xf numFmtId="9" fontId="17" fillId="5" borderId="29" xfId="2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/>
    </xf>
    <xf numFmtId="43" fontId="17" fillId="0" borderId="27" xfId="1" applyFont="1" applyFill="1" applyBorder="1" applyAlignment="1">
      <alignment horizontal="center"/>
    </xf>
    <xf numFmtId="43" fontId="17" fillId="0" borderId="1" xfId="1" applyFont="1" applyFill="1" applyBorder="1" applyAlignment="1">
      <alignment horizontal="center"/>
    </xf>
    <xf numFmtId="43" fontId="17" fillId="0" borderId="1" xfId="0" applyNumberFormat="1" applyFont="1" applyFill="1" applyBorder="1" applyAlignment="1">
      <alignment horizontal="center"/>
    </xf>
    <xf numFmtId="9" fontId="17" fillId="0" borderId="29" xfId="2" applyFont="1" applyFill="1" applyBorder="1" applyAlignment="1">
      <alignment horizontal="center" vertical="center" wrapText="1"/>
    </xf>
    <xf numFmtId="4" fontId="2" fillId="2" borderId="26" xfId="0" applyNumberFormat="1" applyFont="1" applyFill="1" applyBorder="1"/>
    <xf numFmtId="0" fontId="2" fillId="2" borderId="26" xfId="0" applyFont="1" applyFill="1" applyBorder="1"/>
    <xf numFmtId="43" fontId="17" fillId="0" borderId="27" xfId="0" applyNumberFormat="1" applyFont="1" applyFill="1" applyBorder="1" applyAlignment="1">
      <alignment horizontal="center"/>
    </xf>
    <xf numFmtId="0" fontId="2" fillId="0" borderId="26" xfId="0" applyFont="1" applyBorder="1"/>
    <xf numFmtId="4" fontId="2" fillId="0" borderId="26" xfId="0" applyNumberFormat="1" applyFont="1" applyBorder="1"/>
    <xf numFmtId="4" fontId="17" fillId="0" borderId="27" xfId="0" applyNumberFormat="1" applyFont="1" applyFill="1" applyBorder="1" applyAlignment="1">
      <alignment horizontal="center"/>
    </xf>
    <xf numFmtId="0" fontId="0" fillId="0" borderId="27" xfId="0" applyFont="1" applyBorder="1"/>
    <xf numFmtId="0" fontId="0" fillId="0" borderId="28" xfId="0" applyFont="1" applyBorder="1"/>
    <xf numFmtId="0" fontId="0" fillId="0" borderId="26" xfId="0" applyFont="1" applyBorder="1"/>
    <xf numFmtId="9" fontId="0" fillId="0" borderId="29" xfId="2" applyFont="1" applyBorder="1"/>
    <xf numFmtId="4" fontId="0" fillId="0" borderId="30" xfId="0" applyNumberFormat="1" applyFont="1" applyBorder="1"/>
    <xf numFmtId="0" fontId="2" fillId="3" borderId="27" xfId="0" applyFont="1" applyFill="1" applyBorder="1"/>
    <xf numFmtId="0" fontId="2" fillId="3" borderId="1" xfId="0" applyFont="1" applyFill="1" applyBorder="1"/>
    <xf numFmtId="0" fontId="0" fillId="3" borderId="1" xfId="0" applyFill="1" applyBorder="1"/>
    <xf numFmtId="0" fontId="0" fillId="3" borderId="27" xfId="0" applyFill="1" applyBorder="1"/>
    <xf numFmtId="0" fontId="0" fillId="3" borderId="28" xfId="0" applyFill="1" applyBorder="1"/>
    <xf numFmtId="0" fontId="0" fillId="0" borderId="31" xfId="0" applyBorder="1"/>
    <xf numFmtId="0" fontId="0" fillId="0" borderId="5" xfId="0" applyBorder="1"/>
    <xf numFmtId="0" fontId="0" fillId="0" borderId="32" xfId="0" applyBorder="1"/>
    <xf numFmtId="170" fontId="2" fillId="0" borderId="33" xfId="0" applyNumberFormat="1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40" xfId="0" applyBorder="1"/>
    <xf numFmtId="0" fontId="0" fillId="0" borderId="41" xfId="0" applyBorder="1"/>
    <xf numFmtId="0" fontId="18" fillId="5" borderId="15" xfId="0" applyFont="1" applyFill="1" applyBorder="1"/>
    <xf numFmtId="0" fontId="18" fillId="5" borderId="16" xfId="0" applyFont="1" applyFill="1" applyBorder="1"/>
    <xf numFmtId="0" fontId="2" fillId="5" borderId="16" xfId="0" applyFont="1" applyFill="1" applyBorder="1"/>
    <xf numFmtId="170" fontId="18" fillId="5" borderId="16" xfId="0" applyNumberFormat="1" applyFont="1" applyFill="1" applyBorder="1"/>
    <xf numFmtId="0" fontId="2" fillId="5" borderId="24" xfId="0" applyFont="1" applyFill="1" applyBorder="1"/>
    <xf numFmtId="0" fontId="0" fillId="0" borderId="15" xfId="0" applyBorder="1"/>
    <xf numFmtId="0" fontId="0" fillId="0" borderId="16" xfId="0" applyBorder="1"/>
    <xf numFmtId="0" fontId="0" fillId="0" borderId="24" xfId="0" applyBorder="1"/>
    <xf numFmtId="0" fontId="0" fillId="0" borderId="17" xfId="0" applyBorder="1"/>
    <xf numFmtId="0" fontId="0" fillId="0" borderId="42" xfId="0" applyBorder="1"/>
    <xf numFmtId="0" fontId="18" fillId="5" borderId="27" xfId="0" applyFont="1" applyFill="1" applyBorder="1"/>
    <xf numFmtId="0" fontId="18" fillId="5" borderId="1" xfId="0" applyFont="1" applyFill="1" applyBorder="1"/>
    <xf numFmtId="0" fontId="2" fillId="5" borderId="1" xfId="0" applyFont="1" applyFill="1" applyBorder="1"/>
    <xf numFmtId="0" fontId="2" fillId="5" borderId="26" xfId="0" applyFont="1" applyFill="1" applyBorder="1"/>
    <xf numFmtId="0" fontId="0" fillId="0" borderId="27" xfId="0" applyBorder="1"/>
    <xf numFmtId="0" fontId="0" fillId="0" borderId="1" xfId="0" applyBorder="1"/>
    <xf numFmtId="0" fontId="0" fillId="0" borderId="26" xfId="0" applyBorder="1"/>
    <xf numFmtId="0" fontId="0" fillId="0" borderId="28" xfId="0" applyBorder="1"/>
    <xf numFmtId="0" fontId="0" fillId="0" borderId="30" xfId="0" applyBorder="1"/>
    <xf numFmtId="10" fontId="0" fillId="0" borderId="1" xfId="2" applyNumberFormat="1" applyFont="1" applyBorder="1"/>
    <xf numFmtId="170" fontId="0" fillId="0" borderId="1" xfId="0" applyNumberFormat="1" applyBorder="1"/>
    <xf numFmtId="170" fontId="0" fillId="0" borderId="28" xfId="0" applyNumberFormat="1" applyFont="1" applyBorder="1"/>
    <xf numFmtId="0" fontId="2" fillId="0" borderId="30" xfId="0" applyFont="1" applyBorder="1"/>
    <xf numFmtId="170" fontId="0" fillId="0" borderId="1" xfId="0" applyNumberFormat="1" applyFont="1" applyBorder="1" applyAlignment="1">
      <alignment wrapText="1"/>
    </xf>
    <xf numFmtId="170" fontId="2" fillId="0" borderId="26" xfId="0" applyNumberFormat="1" applyFont="1" applyBorder="1"/>
    <xf numFmtId="9" fontId="0" fillId="0" borderId="1" xfId="2" applyFont="1" applyBorder="1"/>
    <xf numFmtId="170" fontId="2" fillId="0" borderId="1" xfId="0" applyNumberFormat="1" applyFont="1" applyBorder="1"/>
    <xf numFmtId="9" fontId="0" fillId="0" borderId="1" xfId="0" applyNumberFormat="1" applyBorder="1"/>
    <xf numFmtId="170" fontId="2" fillId="0" borderId="43" xfId="0" applyNumberFormat="1" applyFont="1" applyBorder="1"/>
    <xf numFmtId="0" fontId="2" fillId="0" borderId="28" xfId="0" applyFont="1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18" fillId="3" borderId="2" xfId="0" applyFont="1" applyFill="1" applyBorder="1"/>
    <xf numFmtId="0" fontId="18" fillId="3" borderId="4" xfId="0" applyFont="1" applyFill="1" applyBorder="1"/>
    <xf numFmtId="170" fontId="18" fillId="3" borderId="3" xfId="0" applyNumberFormat="1" applyFont="1" applyFill="1" applyBorder="1"/>
    <xf numFmtId="0" fontId="0" fillId="0" borderId="43" xfId="0" applyBorder="1"/>
    <xf numFmtId="170" fontId="18" fillId="0" borderId="36" xfId="0" applyNumberFormat="1" applyFont="1" applyBorder="1"/>
    <xf numFmtId="0" fontId="18" fillId="0" borderId="44" xfId="0" applyFont="1" applyBorder="1"/>
    <xf numFmtId="0" fontId="18" fillId="0" borderId="35" xfId="0" applyFont="1" applyBorder="1"/>
    <xf numFmtId="170" fontId="18" fillId="0" borderId="35" xfId="0" applyNumberFormat="1" applyFont="1" applyBorder="1"/>
    <xf numFmtId="170" fontId="18" fillId="3" borderId="39" xfId="0" applyNumberFormat="1" applyFont="1" applyFill="1" applyBorder="1"/>
    <xf numFmtId="0" fontId="18" fillId="0" borderId="0" xfId="0" applyFont="1" applyFill="1" applyBorder="1"/>
    <xf numFmtId="170" fontId="18" fillId="0" borderId="0" xfId="0" applyNumberFormat="1" applyFont="1" applyFill="1" applyBorder="1"/>
    <xf numFmtId="0" fontId="2" fillId="0" borderId="0" xfId="0" applyFont="1"/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3" fontId="17" fillId="5" borderId="28" xfId="1" applyFont="1" applyFill="1" applyBorder="1" applyAlignment="1">
      <alignment horizontal="center"/>
    </xf>
    <xf numFmtId="43" fontId="17" fillId="5" borderId="26" xfId="1" applyFont="1" applyFill="1" applyBorder="1" applyAlignment="1">
      <alignment horizontal="center"/>
    </xf>
    <xf numFmtId="0" fontId="0" fillId="0" borderId="31" xfId="0" applyFont="1" applyBorder="1"/>
    <xf numFmtId="0" fontId="0" fillId="0" borderId="45" xfId="0" applyFont="1" applyBorder="1"/>
    <xf numFmtId="0" fontId="0" fillId="0" borderId="46" xfId="0" applyFont="1" applyBorder="1"/>
    <xf numFmtId="9" fontId="0" fillId="0" borderId="47" xfId="2" applyFont="1" applyBorder="1"/>
    <xf numFmtId="0" fontId="0" fillId="0" borderId="48" xfId="0" applyBorder="1"/>
    <xf numFmtId="0" fontId="0" fillId="3" borderId="37" xfId="0" applyFill="1" applyBorder="1"/>
    <xf numFmtId="0" fontId="0" fillId="3" borderId="38" xfId="0" applyFill="1" applyBorder="1"/>
    <xf numFmtId="43" fontId="0" fillId="3" borderId="39" xfId="0" applyNumberFormat="1" applyFill="1" applyBorder="1"/>
    <xf numFmtId="43" fontId="0" fillId="3" borderId="38" xfId="0" applyNumberFormat="1" applyFill="1" applyBorder="1"/>
    <xf numFmtId="9" fontId="0" fillId="3" borderId="39" xfId="2" applyFont="1" applyFill="1" applyBorder="1"/>
    <xf numFmtId="0" fontId="0" fillId="3" borderId="26" xfId="0" applyFill="1" applyBorder="1"/>
    <xf numFmtId="4" fontId="0" fillId="0" borderId="5" xfId="0" applyNumberFormat="1" applyFont="1" applyBorder="1"/>
    <xf numFmtId="4" fontId="2" fillId="0" borderId="46" xfId="0" applyNumberFormat="1" applyFont="1" applyBorder="1"/>
    <xf numFmtId="4" fontId="0" fillId="3" borderId="39" xfId="0" applyNumberFormat="1" applyFill="1" applyBorder="1"/>
    <xf numFmtId="17" fontId="0" fillId="0" borderId="0" xfId="0" applyNumberFormat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9" xfId="0" applyFill="1" applyBorder="1" applyAlignment="1">
      <alignment horizontal="center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5" fillId="0" borderId="2" xfId="5" applyFont="1" applyFill="1" applyBorder="1" applyAlignment="1">
      <alignment horizontal="center" vertical="center"/>
    </xf>
    <xf numFmtId="0" fontId="15" fillId="0" borderId="4" xfId="5" applyFont="1" applyFill="1" applyBorder="1" applyAlignment="1">
      <alignment horizontal="center" vertical="center"/>
    </xf>
    <xf numFmtId="0" fontId="15" fillId="0" borderId="3" xfId="5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left" vertical="center"/>
    </xf>
    <xf numFmtId="0" fontId="8" fillId="0" borderId="6" xfId="5" applyFont="1" applyFill="1" applyBorder="1" applyAlignment="1">
      <alignment horizontal="left" vertical="center"/>
    </xf>
    <xf numFmtId="0" fontId="8" fillId="0" borderId="0" xfId="5" applyFont="1" applyFill="1" applyBorder="1" applyAlignment="1">
      <alignment horizontal="left" vertical="center"/>
    </xf>
    <xf numFmtId="0" fontId="15" fillId="0" borderId="0" xfId="5" applyFont="1" applyFill="1" applyBorder="1" applyAlignment="1">
      <alignment horizontal="left" vertical="center"/>
    </xf>
  </cellXfs>
  <cellStyles count="9">
    <cellStyle name="Comma 2" xfId="7"/>
    <cellStyle name="Comma 2 10" xfId="3"/>
    <cellStyle name="Comma_Formato para Cubicaciones Acumulativas" xfId="6"/>
    <cellStyle name="Millares" xfId="1" builtinId="3"/>
    <cellStyle name="Normal" xfId="0" builtinId="0"/>
    <cellStyle name="Normal 10" xfId="4"/>
    <cellStyle name="Normal_Presupuesto Reparaciones AIPC E1, E2, E3" xfId="5"/>
    <cellStyle name="Percent 2 2" xfId="8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85724</xdr:rowOff>
    </xdr:from>
    <xdr:to>
      <xdr:col>6</xdr:col>
      <xdr:colOff>857250</xdr:colOff>
      <xdr:row>8</xdr:row>
      <xdr:rowOff>114299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85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G63"/>
  <sheetViews>
    <sheetView tabSelected="1" view="pageBreakPreview" zoomScale="60" zoomScaleNormal="100" workbookViewId="0">
      <selection activeCell="F15" sqref="F15"/>
    </sheetView>
  </sheetViews>
  <sheetFormatPr baseColWidth="10" defaultRowHeight="15" x14ac:dyDescent="0.25"/>
  <cols>
    <col min="1" max="1" width="8.140625" customWidth="1"/>
    <col min="2" max="2" width="50.5703125" customWidth="1"/>
    <col min="3" max="3" width="10.7109375" customWidth="1"/>
    <col min="4" max="4" width="8.28515625" customWidth="1"/>
    <col min="5" max="5" width="15" customWidth="1"/>
    <col min="6" max="6" width="17" customWidth="1"/>
    <col min="7" max="7" width="15.140625" customWidth="1"/>
  </cols>
  <sheetData>
    <row r="10" spans="1:7" ht="28.5" thickBot="1" x14ac:dyDescent="0.45">
      <c r="A10" s="221" t="s">
        <v>41</v>
      </c>
      <c r="B10" s="221"/>
      <c r="C10" s="221"/>
      <c r="D10" s="221"/>
      <c r="E10" s="221"/>
      <c r="F10" s="221"/>
      <c r="G10" s="221"/>
    </row>
    <row r="11" spans="1:7" ht="21.75" thickBot="1" x14ac:dyDescent="0.4">
      <c r="A11" s="222" t="s">
        <v>98</v>
      </c>
      <c r="B11" s="223"/>
      <c r="C11" s="223"/>
      <c r="D11" s="223"/>
      <c r="E11" s="223"/>
      <c r="F11" s="223"/>
      <c r="G11" s="224"/>
    </row>
    <row r="13" spans="1:7" ht="16.5" customHeight="1" x14ac:dyDescent="0.35">
      <c r="A13" s="50"/>
      <c r="B13" s="49"/>
      <c r="C13" s="49"/>
      <c r="D13" s="49"/>
      <c r="E13" s="49"/>
      <c r="F13" s="49"/>
      <c r="G13" s="49"/>
    </row>
    <row r="14" spans="1:7" ht="16.5" customHeight="1" x14ac:dyDescent="0.35">
      <c r="A14" s="50" t="s">
        <v>34</v>
      </c>
      <c r="B14" s="49"/>
      <c r="C14" s="49"/>
      <c r="D14" s="49"/>
      <c r="E14" s="49"/>
      <c r="F14" s="49"/>
      <c r="G14" s="49"/>
    </row>
    <row r="15" spans="1:7" ht="16.5" customHeight="1" x14ac:dyDescent="0.35">
      <c r="A15" s="50" t="s">
        <v>35</v>
      </c>
      <c r="B15" s="49"/>
      <c r="C15" s="49"/>
      <c r="D15" s="49"/>
      <c r="E15" s="49"/>
      <c r="F15" s="49"/>
      <c r="G15" s="49"/>
    </row>
    <row r="16" spans="1:7" ht="16.5" customHeight="1" x14ac:dyDescent="0.35">
      <c r="A16" s="50" t="s">
        <v>36</v>
      </c>
      <c r="B16" s="49"/>
      <c r="C16" s="49"/>
      <c r="D16" s="49"/>
      <c r="E16" s="49"/>
      <c r="F16" s="49"/>
      <c r="G16" s="49"/>
    </row>
    <row r="17" spans="1:7" x14ac:dyDescent="0.25">
      <c r="A17" s="51" t="s">
        <v>37</v>
      </c>
      <c r="B17" s="220">
        <v>44682</v>
      </c>
    </row>
    <row r="18" spans="1:7" ht="30" x14ac:dyDescent="0.25">
      <c r="A18" s="64" t="s">
        <v>0</v>
      </c>
      <c r="B18" s="64" t="s">
        <v>1</v>
      </c>
      <c r="C18" s="64" t="s">
        <v>2</v>
      </c>
      <c r="D18" s="64" t="s">
        <v>3</v>
      </c>
      <c r="E18" s="65" t="s">
        <v>39</v>
      </c>
      <c r="F18" s="64" t="s">
        <v>4</v>
      </c>
      <c r="G18" s="64" t="s">
        <v>5</v>
      </c>
    </row>
    <row r="19" spans="1:7" x14ac:dyDescent="0.25">
      <c r="A19" s="47">
        <v>1</v>
      </c>
      <c r="B19" s="2" t="s">
        <v>6</v>
      </c>
      <c r="C19" s="3"/>
      <c r="D19" s="4"/>
      <c r="E19" s="3"/>
      <c r="F19" s="3"/>
      <c r="G19" s="5"/>
    </row>
    <row r="20" spans="1:7" x14ac:dyDescent="0.25">
      <c r="A20" s="1"/>
      <c r="B20" s="6"/>
      <c r="C20" s="3"/>
      <c r="D20" s="4"/>
      <c r="E20" s="3"/>
      <c r="F20" s="3"/>
      <c r="G20" s="5"/>
    </row>
    <row r="21" spans="1:7" x14ac:dyDescent="0.25">
      <c r="A21" s="1">
        <v>1.1000000000000001</v>
      </c>
      <c r="B21" s="6" t="s">
        <v>31</v>
      </c>
      <c r="C21" s="3">
        <v>1</v>
      </c>
      <c r="D21" s="4" t="s">
        <v>7</v>
      </c>
      <c r="E21" s="3"/>
      <c r="F21" s="3">
        <f>+E21*C21</f>
        <v>0</v>
      </c>
      <c r="G21" s="5"/>
    </row>
    <row r="22" spans="1:7" x14ac:dyDescent="0.25">
      <c r="A22" s="5"/>
      <c r="B22" s="5"/>
      <c r="C22" s="7"/>
      <c r="D22" s="7"/>
      <c r="E22" s="7"/>
      <c r="F22" s="7"/>
      <c r="G22" s="8">
        <f>SUM(F20:F21)</f>
        <v>0</v>
      </c>
    </row>
    <row r="23" spans="1:7" x14ac:dyDescent="0.25">
      <c r="A23" s="9">
        <v>2</v>
      </c>
      <c r="B23" s="9" t="s">
        <v>8</v>
      </c>
      <c r="C23" s="7"/>
      <c r="D23" s="7"/>
      <c r="E23" s="7"/>
      <c r="F23" s="7"/>
      <c r="G23" s="9"/>
    </row>
    <row r="24" spans="1:7" x14ac:dyDescent="0.25">
      <c r="A24" s="1">
        <v>2.1</v>
      </c>
      <c r="B24" s="5" t="s">
        <v>95</v>
      </c>
      <c r="C24" s="7">
        <v>8</v>
      </c>
      <c r="D24" s="4" t="s">
        <v>9</v>
      </c>
      <c r="E24" s="7"/>
      <c r="F24" s="7">
        <f t="shared" ref="F24:F26" si="0">SUM(C24*E24)</f>
        <v>0</v>
      </c>
      <c r="G24" s="9"/>
    </row>
    <row r="25" spans="1:7" x14ac:dyDescent="0.25">
      <c r="A25" s="1">
        <v>2.2000000000000002</v>
      </c>
      <c r="B25" s="5" t="s">
        <v>94</v>
      </c>
      <c r="C25" s="7">
        <v>5.37</v>
      </c>
      <c r="D25" s="4">
        <v>0</v>
      </c>
      <c r="E25" s="7"/>
      <c r="F25" s="7">
        <f t="shared" si="0"/>
        <v>0</v>
      </c>
      <c r="G25" s="9"/>
    </row>
    <row r="26" spans="1:7" x14ac:dyDescent="0.25">
      <c r="A26" s="1">
        <v>2.2999999999999998</v>
      </c>
      <c r="B26" s="5" t="s">
        <v>10</v>
      </c>
      <c r="C26" s="7">
        <v>9.35</v>
      </c>
      <c r="D26" s="4" t="s">
        <v>9</v>
      </c>
      <c r="E26" s="7"/>
      <c r="F26" s="7">
        <f t="shared" si="0"/>
        <v>0</v>
      </c>
      <c r="G26" s="9"/>
    </row>
    <row r="27" spans="1:7" x14ac:dyDescent="0.25">
      <c r="A27" s="5"/>
      <c r="B27" s="5"/>
      <c r="C27" s="7"/>
      <c r="D27" s="4"/>
      <c r="E27" s="7"/>
      <c r="F27" s="7"/>
      <c r="G27" s="9"/>
    </row>
    <row r="28" spans="1:7" x14ac:dyDescent="0.25">
      <c r="A28" s="5"/>
      <c r="B28" s="5"/>
      <c r="C28" s="7"/>
      <c r="D28" s="4"/>
      <c r="E28" s="7"/>
      <c r="F28" s="7"/>
      <c r="G28" s="8">
        <f>SUM(F24:F27)</f>
        <v>0</v>
      </c>
    </row>
    <row r="29" spans="1:7" x14ac:dyDescent="0.25">
      <c r="A29" s="9">
        <v>3</v>
      </c>
      <c r="B29" s="9" t="s">
        <v>11</v>
      </c>
      <c r="C29" s="7"/>
      <c r="D29" s="4"/>
      <c r="E29" s="7"/>
      <c r="F29" s="7"/>
      <c r="G29" s="9"/>
    </row>
    <row r="30" spans="1:7" x14ac:dyDescent="0.25">
      <c r="A30" s="1">
        <v>3.1</v>
      </c>
      <c r="B30" s="5" t="s">
        <v>12</v>
      </c>
      <c r="C30" s="7">
        <v>14</v>
      </c>
      <c r="D30" s="4" t="s">
        <v>13</v>
      </c>
      <c r="E30" s="7"/>
      <c r="F30" s="7">
        <f>SUM(C30*E30)</f>
        <v>0</v>
      </c>
      <c r="G30" s="9"/>
    </row>
    <row r="31" spans="1:7" x14ac:dyDescent="0.25">
      <c r="A31" s="1">
        <v>3.2</v>
      </c>
      <c r="B31" s="5" t="s">
        <v>14</v>
      </c>
      <c r="C31" s="7">
        <v>64</v>
      </c>
      <c r="D31" s="4" t="s">
        <v>13</v>
      </c>
      <c r="E31" s="7"/>
      <c r="F31" s="7">
        <f>SUM(C31*E31)</f>
        <v>0</v>
      </c>
      <c r="G31" s="9"/>
    </row>
    <row r="32" spans="1:7" x14ac:dyDescent="0.25">
      <c r="A32" s="5"/>
      <c r="B32" s="5"/>
      <c r="C32" s="7"/>
      <c r="D32" s="4"/>
      <c r="E32" s="7"/>
      <c r="F32" s="7"/>
      <c r="G32" s="9"/>
    </row>
    <row r="33" spans="1:7" x14ac:dyDescent="0.25">
      <c r="A33" s="5"/>
      <c r="B33" s="5"/>
      <c r="C33" s="7"/>
      <c r="D33" s="7"/>
      <c r="E33" s="7"/>
      <c r="F33" s="7"/>
      <c r="G33" s="8">
        <f>SUM(F30:F32)</f>
        <v>0</v>
      </c>
    </row>
    <row r="34" spans="1:7" x14ac:dyDescent="0.25">
      <c r="A34" s="10">
        <v>4</v>
      </c>
      <c r="B34" s="9" t="s">
        <v>15</v>
      </c>
      <c r="C34" s="7"/>
      <c r="D34" s="7"/>
      <c r="E34" s="7"/>
      <c r="F34" s="7"/>
      <c r="G34" s="9"/>
    </row>
    <row r="35" spans="1:7" x14ac:dyDescent="0.25">
      <c r="A35" s="48">
        <v>4.0999999999999996</v>
      </c>
      <c r="B35" s="5" t="s">
        <v>16</v>
      </c>
      <c r="C35" s="7">
        <v>2.85</v>
      </c>
      <c r="D35" s="4" t="s">
        <v>9</v>
      </c>
      <c r="E35" s="7"/>
      <c r="F35" s="7">
        <f t="shared" ref="F35:F38" si="1">SUM(C35*E35)</f>
        <v>0</v>
      </c>
      <c r="G35" s="9"/>
    </row>
    <row r="36" spans="1:7" x14ac:dyDescent="0.25">
      <c r="A36" s="48">
        <v>4.2</v>
      </c>
      <c r="B36" s="5" t="s">
        <v>96</v>
      </c>
      <c r="C36" s="7">
        <v>1.92</v>
      </c>
      <c r="D36" s="4" t="s">
        <v>9</v>
      </c>
      <c r="E36" s="7"/>
      <c r="F36" s="7"/>
      <c r="G36" s="9"/>
    </row>
    <row r="37" spans="1:7" x14ac:dyDescent="0.25">
      <c r="A37" s="48">
        <v>4.3</v>
      </c>
      <c r="B37" s="12" t="s">
        <v>32</v>
      </c>
      <c r="C37" s="5">
        <v>1.08</v>
      </c>
      <c r="D37" s="1" t="s">
        <v>9</v>
      </c>
      <c r="E37" s="7"/>
      <c r="F37" s="7">
        <f t="shared" si="1"/>
        <v>0</v>
      </c>
      <c r="G37" s="9"/>
    </row>
    <row r="38" spans="1:7" x14ac:dyDescent="0.25">
      <c r="A38" s="48">
        <v>4.4000000000000004</v>
      </c>
      <c r="B38" s="5" t="s">
        <v>33</v>
      </c>
      <c r="C38" s="11">
        <v>1.05</v>
      </c>
      <c r="D38" s="1" t="s">
        <v>9</v>
      </c>
      <c r="E38" s="7"/>
      <c r="F38" s="7">
        <f t="shared" si="1"/>
        <v>0</v>
      </c>
      <c r="G38" s="9"/>
    </row>
    <row r="39" spans="1:7" x14ac:dyDescent="0.25">
      <c r="A39" s="5"/>
      <c r="B39" s="5"/>
      <c r="C39" s="5"/>
      <c r="D39" s="5"/>
      <c r="E39" s="7"/>
      <c r="F39" s="7"/>
      <c r="G39" s="8">
        <f>SUM(F35:F38)</f>
        <v>0</v>
      </c>
    </row>
    <row r="40" spans="1:7" x14ac:dyDescent="0.25">
      <c r="A40" s="18"/>
      <c r="B40" s="17"/>
      <c r="C40" s="15"/>
      <c r="D40" s="16"/>
      <c r="E40" s="15"/>
      <c r="F40" s="15"/>
      <c r="G40" s="13"/>
    </row>
    <row r="41" spans="1:7" x14ac:dyDescent="0.25">
      <c r="A41" s="46">
        <v>5</v>
      </c>
      <c r="B41" s="17" t="s">
        <v>17</v>
      </c>
      <c r="C41" s="15">
        <v>1</v>
      </c>
      <c r="D41" s="16" t="s">
        <v>7</v>
      </c>
      <c r="E41" s="15"/>
      <c r="F41" s="15">
        <f>SUM(C41*E41)</f>
        <v>0</v>
      </c>
      <c r="G41" s="13"/>
    </row>
    <row r="42" spans="1:7" ht="15.75" thickBot="1" x14ac:dyDescent="0.3">
      <c r="A42" s="19"/>
      <c r="B42" s="19"/>
      <c r="C42" s="19"/>
      <c r="D42" s="20"/>
      <c r="E42" s="19"/>
      <c r="F42" s="19"/>
      <c r="G42" s="21">
        <f>SUM(F41)</f>
        <v>0</v>
      </c>
    </row>
    <row r="43" spans="1:7" ht="15.75" thickBot="1" x14ac:dyDescent="0.3">
      <c r="A43" s="19"/>
      <c r="B43" s="19"/>
      <c r="C43" s="19"/>
      <c r="D43" s="20"/>
      <c r="E43" s="19"/>
      <c r="F43" s="22" t="s">
        <v>4</v>
      </c>
      <c r="G43" s="23">
        <f>G42+G39+G33+G28+G22</f>
        <v>0</v>
      </c>
    </row>
    <row r="44" spans="1:7" x14ac:dyDescent="0.25">
      <c r="A44" s="19"/>
      <c r="B44" s="19"/>
      <c r="C44" s="19"/>
      <c r="D44" s="20"/>
      <c r="E44" s="19"/>
      <c r="F44" s="24"/>
      <c r="G44" s="24"/>
    </row>
    <row r="45" spans="1:7" ht="15.75" thickBot="1" x14ac:dyDescent="0.3">
      <c r="A45" s="19"/>
      <c r="B45" s="19"/>
      <c r="C45" s="19"/>
      <c r="D45" s="20"/>
      <c r="E45" s="19"/>
      <c r="F45" s="25"/>
      <c r="G45" s="25"/>
    </row>
    <row r="46" spans="1:7" ht="15.75" thickBot="1" x14ac:dyDescent="0.3">
      <c r="A46" s="19"/>
      <c r="B46" s="19"/>
      <c r="C46" s="24"/>
      <c r="D46" s="24"/>
      <c r="E46" s="61" t="s">
        <v>38</v>
      </c>
      <c r="F46" s="62"/>
      <c r="G46" s="63">
        <f>G43</f>
        <v>0</v>
      </c>
    </row>
    <row r="47" spans="1:7" x14ac:dyDescent="0.25">
      <c r="A47" s="19"/>
      <c r="B47" s="19"/>
      <c r="C47" s="19"/>
      <c r="D47" s="20"/>
      <c r="E47" s="19"/>
      <c r="F47" s="24"/>
      <c r="G47" s="24"/>
    </row>
    <row r="48" spans="1:7" x14ac:dyDescent="0.25">
      <c r="A48" s="19"/>
      <c r="B48" s="19"/>
      <c r="C48" s="14" t="s">
        <v>40</v>
      </c>
      <c r="D48" s="14"/>
      <c r="E48" s="14"/>
      <c r="F48" s="26">
        <v>3.5000000000000003E-2</v>
      </c>
      <c r="G48" s="27">
        <f>+G46*F48</f>
        <v>0</v>
      </c>
    </row>
    <row r="49" spans="1:7" x14ac:dyDescent="0.25">
      <c r="A49" s="19"/>
      <c r="B49" s="19"/>
      <c r="C49" s="14" t="s">
        <v>18</v>
      </c>
      <c r="D49" s="14"/>
      <c r="E49" s="14"/>
      <c r="F49" s="28">
        <v>0.01</v>
      </c>
      <c r="G49" s="27">
        <f>+G46*F49</f>
        <v>0</v>
      </c>
    </row>
    <row r="50" spans="1:7" x14ac:dyDescent="0.25">
      <c r="A50" s="19"/>
      <c r="B50" s="19"/>
      <c r="C50" s="14" t="s">
        <v>19</v>
      </c>
      <c r="D50" s="14"/>
      <c r="E50" s="14"/>
      <c r="F50" s="29">
        <v>1E-3</v>
      </c>
      <c r="G50" s="27">
        <f>+G46*F50</f>
        <v>0</v>
      </c>
    </row>
    <row r="51" spans="1:7" x14ac:dyDescent="0.25">
      <c r="A51" s="19"/>
      <c r="B51" s="19"/>
      <c r="C51" s="57" t="s">
        <v>20</v>
      </c>
      <c r="D51" s="57"/>
      <c r="E51" s="57"/>
      <c r="F51" s="60">
        <v>0.02</v>
      </c>
      <c r="G51" s="59">
        <f>+G46*F51</f>
        <v>0</v>
      </c>
    </row>
    <row r="52" spans="1:7" x14ac:dyDescent="0.25">
      <c r="A52" s="19"/>
      <c r="B52" s="19"/>
      <c r="C52" s="57" t="s">
        <v>21</v>
      </c>
      <c r="D52" s="57"/>
      <c r="E52" s="57"/>
      <c r="F52" s="58">
        <v>0.03</v>
      </c>
      <c r="G52" s="59">
        <f>+G46*F52</f>
        <v>0</v>
      </c>
    </row>
    <row r="53" spans="1:7" x14ac:dyDescent="0.25">
      <c r="A53" s="19"/>
      <c r="B53" s="19"/>
      <c r="C53" s="57" t="s">
        <v>22</v>
      </c>
      <c r="D53" s="57"/>
      <c r="E53" s="57"/>
      <c r="F53" s="58">
        <v>0.1</v>
      </c>
      <c r="G53" s="59">
        <f>+G46*F53</f>
        <v>0</v>
      </c>
    </row>
    <row r="54" spans="1:7" ht="16.5" thickBot="1" x14ac:dyDescent="0.3">
      <c r="A54" s="19"/>
      <c r="B54" s="41" t="s">
        <v>97</v>
      </c>
      <c r="C54" s="14" t="s">
        <v>23</v>
      </c>
      <c r="D54" s="14"/>
      <c r="E54" s="30"/>
      <c r="F54" s="31">
        <v>0</v>
      </c>
      <c r="G54" s="32">
        <v>0</v>
      </c>
    </row>
    <row r="55" spans="1:7" ht="15.75" thickBot="1" x14ac:dyDescent="0.3">
      <c r="A55" s="19"/>
      <c r="B55" s="44" t="s">
        <v>30</v>
      </c>
      <c r="C55" s="33"/>
      <c r="D55" s="33"/>
      <c r="E55" s="34" t="s">
        <v>24</v>
      </c>
      <c r="F55" s="35">
        <v>0.18</v>
      </c>
      <c r="G55" s="36">
        <f>G53*F55</f>
        <v>0</v>
      </c>
    </row>
    <row r="56" spans="1:7" ht="15.75" thickBot="1" x14ac:dyDescent="0.3">
      <c r="A56" s="19"/>
      <c r="B56" s="19"/>
      <c r="C56" s="24"/>
      <c r="D56" s="24"/>
      <c r="E56" s="33"/>
      <c r="F56" s="24"/>
      <c r="G56" s="24"/>
    </row>
    <row r="57" spans="1:7" ht="15.75" thickBot="1" x14ac:dyDescent="0.3">
      <c r="A57" s="19"/>
      <c r="B57" s="19"/>
      <c r="C57" s="52" t="s">
        <v>25</v>
      </c>
      <c r="D57" s="53"/>
      <c r="E57" s="54"/>
      <c r="F57" s="55"/>
      <c r="G57" s="56">
        <f>G46+G48+G49+G50+G51+G52+G53+G55</f>
        <v>0</v>
      </c>
    </row>
    <row r="58" spans="1:7" x14ac:dyDescent="0.25">
      <c r="A58" s="19"/>
      <c r="B58" s="19"/>
      <c r="C58" s="19"/>
      <c r="D58" s="20"/>
      <c r="E58" s="19"/>
      <c r="F58" s="19"/>
      <c r="G58" s="19"/>
    </row>
    <row r="60" spans="1:7" x14ac:dyDescent="0.25">
      <c r="F60" s="37" t="s">
        <v>26</v>
      </c>
      <c r="G60" s="38"/>
    </row>
    <row r="61" spans="1:7" x14ac:dyDescent="0.25">
      <c r="F61" s="37" t="s">
        <v>27</v>
      </c>
      <c r="G61" s="39"/>
    </row>
    <row r="62" spans="1:7" ht="15.75" x14ac:dyDescent="0.25">
      <c r="B62" s="40"/>
      <c r="C62" s="41"/>
      <c r="D62" s="40"/>
      <c r="E62" s="42"/>
      <c r="F62" s="37" t="s">
        <v>29</v>
      </c>
    </row>
    <row r="63" spans="1:7" x14ac:dyDescent="0.25">
      <c r="B63" s="43"/>
      <c r="C63" s="44"/>
      <c r="D63" s="43"/>
      <c r="E63" s="45"/>
    </row>
  </sheetData>
  <mergeCells count="2">
    <mergeCell ref="A10:G10"/>
    <mergeCell ref="A11:G11"/>
  </mergeCells>
  <pageMargins left="0.7" right="0.7" top="0.75" bottom="0.75" header="0.3" footer="0.3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58"/>
  <sheetViews>
    <sheetView zoomScaleNormal="100" workbookViewId="0">
      <selection activeCell="B6" sqref="B6"/>
    </sheetView>
  </sheetViews>
  <sheetFormatPr baseColWidth="10" defaultRowHeight="15" x14ac:dyDescent="0.25"/>
  <cols>
    <col min="1" max="1" width="14.85546875" customWidth="1"/>
    <col min="2" max="2" width="50.5703125" customWidth="1"/>
    <col min="3" max="3" width="10.7109375" customWidth="1"/>
    <col min="4" max="4" width="8.28515625" customWidth="1"/>
    <col min="5" max="5" width="16.7109375" customWidth="1"/>
    <col min="6" max="6" width="17" customWidth="1"/>
    <col min="7" max="7" width="14.7109375" customWidth="1"/>
    <col min="8" max="8" width="20" customWidth="1"/>
    <col min="9" max="9" width="14.5703125" customWidth="1"/>
    <col min="10" max="10" width="15.5703125" customWidth="1"/>
    <col min="11" max="11" width="11.5703125" customWidth="1"/>
    <col min="12" max="12" width="14" customWidth="1"/>
    <col min="13" max="13" width="19" customWidth="1"/>
    <col min="15" max="15" width="13.7109375" customWidth="1"/>
    <col min="16" max="16" width="19.28515625" customWidth="1"/>
  </cols>
  <sheetData>
    <row r="4" spans="1:17" ht="27.75" x14ac:dyDescent="0.4">
      <c r="A4" s="221" t="s">
        <v>41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</row>
    <row r="5" spans="1:17" ht="15.75" thickBot="1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 ht="18" x14ac:dyDescent="0.25">
      <c r="A6" s="67"/>
      <c r="B6" s="68"/>
      <c r="C6" s="68"/>
      <c r="D6" s="69"/>
      <c r="E6" s="68"/>
      <c r="F6" s="240" t="s">
        <v>42</v>
      </c>
      <c r="G6" s="240"/>
      <c r="H6" s="70">
        <f>E52</f>
        <v>199675.65100800002</v>
      </c>
      <c r="I6" s="71"/>
      <c r="J6" s="71"/>
      <c r="K6" s="72"/>
      <c r="L6" s="72"/>
      <c r="M6" s="72"/>
      <c r="N6" s="72"/>
      <c r="O6" s="72"/>
      <c r="P6" s="72"/>
      <c r="Q6" s="73"/>
    </row>
    <row r="7" spans="1:17" ht="15.75" x14ac:dyDescent="0.25">
      <c r="A7" s="74" t="s">
        <v>43</v>
      </c>
      <c r="B7" s="75" t="s">
        <v>92</v>
      </c>
      <c r="C7" s="66"/>
      <c r="D7" s="75"/>
      <c r="E7" s="76"/>
      <c r="F7" s="241" t="s">
        <v>44</v>
      </c>
      <c r="G7" s="241"/>
      <c r="H7" s="77"/>
      <c r="I7" s="78"/>
      <c r="J7" s="78"/>
      <c r="K7" s="66"/>
      <c r="L7" s="66"/>
      <c r="M7" s="66"/>
      <c r="N7" s="66"/>
      <c r="O7" s="66"/>
      <c r="P7" s="66"/>
      <c r="Q7" s="79"/>
    </row>
    <row r="8" spans="1:17" ht="15.75" x14ac:dyDescent="0.25">
      <c r="A8" s="80" t="s">
        <v>45</v>
      </c>
      <c r="B8" s="242" t="s">
        <v>46</v>
      </c>
      <c r="C8" s="242"/>
      <c r="D8" s="242"/>
      <c r="E8" s="242"/>
      <c r="F8" s="241" t="s">
        <v>47</v>
      </c>
      <c r="G8" s="241"/>
      <c r="H8" s="77">
        <f>H6*20%</f>
        <v>39935.130201600005</v>
      </c>
      <c r="I8" s="81"/>
      <c r="J8" s="81"/>
      <c r="K8" s="66"/>
      <c r="L8" s="66"/>
      <c r="M8" s="66"/>
      <c r="N8" s="66"/>
      <c r="O8" s="66"/>
      <c r="P8" s="66"/>
      <c r="Q8" s="79"/>
    </row>
    <row r="9" spans="1:17" ht="15.75" x14ac:dyDescent="0.25">
      <c r="A9" s="80" t="s">
        <v>48</v>
      </c>
      <c r="B9" s="82">
        <v>44348</v>
      </c>
      <c r="C9" s="66"/>
      <c r="D9" s="83"/>
      <c r="E9" s="84"/>
      <c r="F9" s="85" t="s">
        <v>49</v>
      </c>
      <c r="G9" s="85"/>
      <c r="H9" s="77"/>
      <c r="I9" s="81"/>
      <c r="J9" s="81"/>
      <c r="K9" s="66"/>
      <c r="L9" s="66"/>
      <c r="M9" s="66"/>
      <c r="N9" s="66"/>
      <c r="O9" s="66"/>
      <c r="P9" s="66"/>
      <c r="Q9" s="79"/>
    </row>
    <row r="10" spans="1:17" ht="15.75" x14ac:dyDescent="0.25">
      <c r="A10" s="74" t="s">
        <v>50</v>
      </c>
      <c r="B10" s="86" t="s">
        <v>93</v>
      </c>
      <c r="C10" s="66"/>
      <c r="D10" s="75"/>
      <c r="E10" s="76"/>
      <c r="F10" s="85" t="s">
        <v>51</v>
      </c>
      <c r="G10" s="85"/>
      <c r="H10" s="87" t="s">
        <v>52</v>
      </c>
      <c r="I10" s="88"/>
      <c r="J10" s="88"/>
      <c r="K10" s="66"/>
      <c r="L10" s="66"/>
      <c r="M10" s="66"/>
      <c r="N10" s="66"/>
      <c r="O10" s="66"/>
      <c r="P10" s="66"/>
      <c r="Q10" s="79"/>
    </row>
    <row r="11" spans="1:17" ht="16.5" thickBot="1" x14ac:dyDescent="0.3">
      <c r="A11" s="89" t="s">
        <v>53</v>
      </c>
      <c r="B11" s="90" t="s">
        <v>91</v>
      </c>
      <c r="C11" s="91"/>
      <c r="D11" s="92"/>
      <c r="E11" s="93"/>
      <c r="F11" s="239" t="s">
        <v>54</v>
      </c>
      <c r="G11" s="239"/>
      <c r="H11" s="94">
        <f>+IFERROR((K54+#REF!+#REF!+#REF!)/(#REF!+#REF!),0)</f>
        <v>0</v>
      </c>
      <c r="I11" s="95"/>
      <c r="J11" s="95"/>
      <c r="K11" s="91"/>
      <c r="L11" s="91"/>
      <c r="M11" s="91"/>
      <c r="N11" s="91"/>
      <c r="O11" s="91"/>
      <c r="P11" s="91"/>
      <c r="Q11" s="96"/>
    </row>
    <row r="12" spans="1:17" ht="16.5" thickBot="1" x14ac:dyDescent="0.3">
      <c r="A12" s="233"/>
      <c r="B12" s="234"/>
      <c r="C12" s="234"/>
      <c r="D12" s="234"/>
      <c r="E12" s="234"/>
      <c r="F12" s="234"/>
      <c r="G12" s="235"/>
      <c r="H12" s="236" t="s">
        <v>55</v>
      </c>
      <c r="I12" s="237"/>
      <c r="J12" s="237"/>
      <c r="K12" s="236" t="s">
        <v>56</v>
      </c>
      <c r="L12" s="237"/>
      <c r="M12" s="238"/>
      <c r="N12" s="237" t="s">
        <v>57</v>
      </c>
      <c r="O12" s="237"/>
      <c r="P12" s="238"/>
      <c r="Q12" s="229" t="s">
        <v>58</v>
      </c>
    </row>
    <row r="13" spans="1:17" ht="15.75" thickBot="1" x14ac:dyDescent="0.3">
      <c r="A13" s="97" t="s">
        <v>59</v>
      </c>
      <c r="B13" s="98" t="s">
        <v>60</v>
      </c>
      <c r="C13" s="98" t="s">
        <v>61</v>
      </c>
      <c r="D13" s="98" t="s">
        <v>62</v>
      </c>
      <c r="E13" s="98" t="s">
        <v>63</v>
      </c>
      <c r="F13" s="98" t="s">
        <v>64</v>
      </c>
      <c r="G13" s="99" t="s">
        <v>65</v>
      </c>
      <c r="H13" s="100" t="s">
        <v>2</v>
      </c>
      <c r="I13" s="101" t="s">
        <v>66</v>
      </c>
      <c r="J13" s="102" t="s">
        <v>67</v>
      </c>
      <c r="K13" s="103" t="s">
        <v>2</v>
      </c>
      <c r="L13" s="103" t="s">
        <v>66</v>
      </c>
      <c r="M13" s="103" t="s">
        <v>67</v>
      </c>
      <c r="N13" s="100" t="s">
        <v>2</v>
      </c>
      <c r="O13" s="101" t="s">
        <v>66</v>
      </c>
      <c r="P13" s="101" t="s">
        <v>67</v>
      </c>
      <c r="Q13" s="230"/>
    </row>
    <row r="14" spans="1:17" x14ac:dyDescent="0.25">
      <c r="A14" s="104"/>
      <c r="B14" s="105"/>
      <c r="C14" s="105"/>
      <c r="D14" s="105"/>
      <c r="E14" s="105"/>
      <c r="F14" s="105"/>
      <c r="G14" s="106"/>
      <c r="H14" s="107"/>
      <c r="I14" s="108"/>
      <c r="J14" s="109"/>
      <c r="K14" s="110"/>
      <c r="L14" s="111"/>
      <c r="M14" s="112"/>
      <c r="N14" s="107"/>
      <c r="O14" s="108"/>
      <c r="P14" s="113"/>
      <c r="Q14" s="114"/>
    </row>
    <row r="15" spans="1:17" x14ac:dyDescent="0.25">
      <c r="A15" s="47">
        <v>1</v>
      </c>
      <c r="B15" s="2" t="s">
        <v>6</v>
      </c>
      <c r="C15" s="3"/>
      <c r="D15" s="4"/>
      <c r="E15" s="3"/>
      <c r="F15" s="3"/>
      <c r="G15" s="115"/>
      <c r="H15" s="116"/>
      <c r="I15" s="117"/>
      <c r="J15" s="118"/>
      <c r="K15" s="116"/>
      <c r="L15" s="117"/>
      <c r="M15" s="118"/>
      <c r="N15" s="116"/>
      <c r="O15" s="117"/>
      <c r="P15" s="119"/>
      <c r="Q15" s="120"/>
    </row>
    <row r="16" spans="1:17" x14ac:dyDescent="0.25">
      <c r="A16" s="1"/>
      <c r="B16" s="6"/>
      <c r="C16" s="3"/>
      <c r="D16" s="4"/>
      <c r="E16" s="3"/>
      <c r="F16" s="3"/>
      <c r="G16" s="115"/>
      <c r="H16" s="116"/>
      <c r="I16" s="117"/>
      <c r="J16" s="118"/>
      <c r="K16" s="121"/>
      <c r="L16" s="122"/>
      <c r="M16" s="123">
        <f>L17</f>
        <v>3500</v>
      </c>
      <c r="N16" s="121"/>
      <c r="O16" s="122"/>
      <c r="P16" s="124">
        <f>O17</f>
        <v>3500</v>
      </c>
      <c r="Q16" s="125">
        <f>P16/G18</f>
        <v>1</v>
      </c>
    </row>
    <row r="17" spans="1:17" x14ac:dyDescent="0.25">
      <c r="A17" s="126">
        <v>1.1000000000000001</v>
      </c>
      <c r="B17" s="6" t="s">
        <v>31</v>
      </c>
      <c r="C17" s="3">
        <v>1</v>
      </c>
      <c r="D17" s="4" t="s">
        <v>7</v>
      </c>
      <c r="E17" s="3">
        <v>3500</v>
      </c>
      <c r="F17" s="3">
        <f>+E17*C17</f>
        <v>3500</v>
      </c>
      <c r="G17" s="115"/>
      <c r="H17" s="116"/>
      <c r="I17" s="117"/>
      <c r="J17" s="118"/>
      <c r="K17" s="127">
        <v>1</v>
      </c>
      <c r="L17" s="128">
        <f>K17*E17</f>
        <v>3500</v>
      </c>
      <c r="M17" s="118"/>
      <c r="N17" s="127">
        <v>1.25</v>
      </c>
      <c r="O17" s="129">
        <f>L17+I17</f>
        <v>3500</v>
      </c>
      <c r="P17" s="119"/>
      <c r="Q17" s="130"/>
    </row>
    <row r="18" spans="1:17" x14ac:dyDescent="0.25">
      <c r="A18" s="5"/>
      <c r="B18" s="5"/>
      <c r="C18" s="7"/>
      <c r="D18" s="7"/>
      <c r="E18" s="7"/>
      <c r="F18" s="7"/>
      <c r="G18" s="131">
        <f>F17</f>
        <v>3500</v>
      </c>
      <c r="H18" s="116"/>
      <c r="I18" s="117"/>
      <c r="J18" s="118"/>
      <c r="K18" s="116"/>
      <c r="L18" s="117"/>
      <c r="M18" s="118"/>
      <c r="N18" s="116"/>
      <c r="O18" s="117"/>
      <c r="P18" s="119"/>
      <c r="Q18" s="130"/>
    </row>
    <row r="19" spans="1:17" x14ac:dyDescent="0.25">
      <c r="A19" s="9">
        <v>2</v>
      </c>
      <c r="B19" s="9" t="s">
        <v>8</v>
      </c>
      <c r="C19" s="7"/>
      <c r="D19" s="7"/>
      <c r="E19" s="7"/>
      <c r="F19" s="7"/>
      <c r="G19" s="132"/>
      <c r="H19" s="116"/>
      <c r="I19" s="117"/>
      <c r="J19" s="118"/>
      <c r="K19" s="121"/>
      <c r="L19" s="122"/>
      <c r="M19" s="123">
        <f>L20+L21+L22</f>
        <v>3936</v>
      </c>
      <c r="N19" s="121"/>
      <c r="O19" s="122"/>
      <c r="P19" s="124">
        <f>O20+O21+O22</f>
        <v>3936</v>
      </c>
      <c r="Q19" s="125">
        <f>P19/G22</f>
        <v>1</v>
      </c>
    </row>
    <row r="20" spans="1:17" x14ac:dyDescent="0.25">
      <c r="A20" s="1">
        <v>2.1</v>
      </c>
      <c r="B20" s="5" t="s">
        <v>83</v>
      </c>
      <c r="C20" s="7">
        <v>8.64</v>
      </c>
      <c r="D20" s="4" t="s">
        <v>9</v>
      </c>
      <c r="E20" s="7">
        <v>400</v>
      </c>
      <c r="F20" s="7">
        <f t="shared" ref="F20:F21" si="0">SUM(C20*E20)</f>
        <v>3456</v>
      </c>
      <c r="G20" s="132"/>
      <c r="H20" s="116"/>
      <c r="I20" s="117"/>
      <c r="J20" s="118"/>
      <c r="K20" s="127">
        <v>8.64</v>
      </c>
      <c r="L20" s="129">
        <f>K20*E20</f>
        <v>3456</v>
      </c>
      <c r="M20" s="118"/>
      <c r="N20" s="127">
        <f>K20+H20</f>
        <v>8.64</v>
      </c>
      <c r="O20" s="129">
        <f>L20+I20</f>
        <v>3456</v>
      </c>
      <c r="P20" s="119"/>
      <c r="Q20" s="130"/>
    </row>
    <row r="21" spans="1:17" x14ac:dyDescent="0.25">
      <c r="A21" s="1">
        <v>2.2000000000000002</v>
      </c>
      <c r="B21" s="5" t="s">
        <v>10</v>
      </c>
      <c r="C21" s="7">
        <v>3.84</v>
      </c>
      <c r="D21" s="4" t="s">
        <v>84</v>
      </c>
      <c r="E21" s="7">
        <v>125</v>
      </c>
      <c r="F21" s="7">
        <f t="shared" si="0"/>
        <v>480</v>
      </c>
      <c r="G21" s="132"/>
      <c r="H21" s="116"/>
      <c r="I21" s="117"/>
      <c r="J21" s="118"/>
      <c r="K21" s="127">
        <v>3.84</v>
      </c>
      <c r="L21" s="129">
        <f t="shared" ref="L21" si="1">K21*E21</f>
        <v>480</v>
      </c>
      <c r="M21" s="118"/>
      <c r="N21" s="127">
        <f t="shared" ref="N21:O21" si="2">K21+H21</f>
        <v>3.84</v>
      </c>
      <c r="O21" s="129">
        <f t="shared" si="2"/>
        <v>480</v>
      </c>
      <c r="P21" s="119"/>
      <c r="Q21" s="130"/>
    </row>
    <row r="22" spans="1:17" x14ac:dyDescent="0.25">
      <c r="A22" s="1"/>
      <c r="B22" s="5"/>
      <c r="C22" s="7"/>
      <c r="D22" s="4"/>
      <c r="E22" s="7"/>
      <c r="F22" s="7"/>
      <c r="G22" s="131">
        <f>F20+F21</f>
        <v>3936</v>
      </c>
      <c r="H22" s="116"/>
      <c r="I22" s="117"/>
      <c r="J22" s="118"/>
      <c r="K22" s="127"/>
      <c r="L22" s="129"/>
      <c r="M22" s="118"/>
      <c r="N22" s="127"/>
      <c r="O22" s="129"/>
      <c r="P22" s="119"/>
      <c r="Q22" s="130"/>
    </row>
    <row r="23" spans="1:17" x14ac:dyDescent="0.25">
      <c r="A23" s="5"/>
      <c r="B23" s="5"/>
      <c r="C23" s="7"/>
      <c r="D23" s="4"/>
      <c r="E23" s="7"/>
      <c r="F23" s="7"/>
      <c r="G23" s="132"/>
      <c r="H23" s="116"/>
      <c r="I23" s="117"/>
      <c r="J23" s="118"/>
      <c r="K23" s="116"/>
      <c r="L23" s="117"/>
      <c r="M23" s="118"/>
      <c r="N23" s="116"/>
      <c r="O23" s="117"/>
      <c r="P23" s="119"/>
      <c r="Q23" s="130"/>
    </row>
    <row r="24" spans="1:17" x14ac:dyDescent="0.25">
      <c r="A24" s="9">
        <v>3</v>
      </c>
      <c r="B24" s="9" t="s">
        <v>85</v>
      </c>
      <c r="C24" s="7"/>
      <c r="D24" s="7"/>
      <c r="E24" s="7"/>
      <c r="F24" s="7"/>
      <c r="G24" s="131"/>
      <c r="H24" s="116"/>
      <c r="I24" s="117"/>
      <c r="J24" s="118"/>
      <c r="K24" s="121"/>
      <c r="L24" s="122"/>
      <c r="M24" s="123">
        <f>L25+L26</f>
        <v>99372</v>
      </c>
      <c r="N24" s="121"/>
      <c r="O24" s="122"/>
      <c r="P24" s="124">
        <f>O25+O26</f>
        <v>99372</v>
      </c>
      <c r="Q24" s="125">
        <f>P24/G27</f>
        <v>1.2874288734803023</v>
      </c>
    </row>
    <row r="25" spans="1:17" x14ac:dyDescent="0.25">
      <c r="A25" s="1">
        <v>3.1</v>
      </c>
      <c r="B25" s="5" t="s">
        <v>86</v>
      </c>
      <c r="C25" s="7">
        <v>11.6</v>
      </c>
      <c r="D25" s="4" t="s">
        <v>13</v>
      </c>
      <c r="E25" s="7">
        <v>1154</v>
      </c>
      <c r="F25" s="7">
        <f t="shared" ref="F25:F26" si="3">SUM(C25*E25)</f>
        <v>13386.4</v>
      </c>
      <c r="G25" s="131"/>
      <c r="H25" s="116"/>
      <c r="I25" s="117"/>
      <c r="J25" s="118"/>
      <c r="K25" s="127">
        <v>13</v>
      </c>
      <c r="L25" s="129">
        <f>K25*E25</f>
        <v>15002</v>
      </c>
      <c r="M25" s="118"/>
      <c r="N25" s="133">
        <f>K25+H25</f>
        <v>13</v>
      </c>
      <c r="O25" s="129">
        <f>L25+I25</f>
        <v>15002</v>
      </c>
      <c r="P25" s="119"/>
      <c r="Q25" s="130"/>
    </row>
    <row r="26" spans="1:17" x14ac:dyDescent="0.25">
      <c r="A26" s="1">
        <v>3.2</v>
      </c>
      <c r="B26" s="5" t="s">
        <v>87</v>
      </c>
      <c r="C26" s="7">
        <v>58</v>
      </c>
      <c r="D26" s="4" t="s">
        <v>13</v>
      </c>
      <c r="E26" s="7">
        <v>1100</v>
      </c>
      <c r="F26" s="7">
        <f t="shared" si="3"/>
        <v>63800</v>
      </c>
      <c r="G26" s="131"/>
      <c r="H26" s="116"/>
      <c r="I26" s="117"/>
      <c r="J26" s="118"/>
      <c r="K26" s="127">
        <v>76.7</v>
      </c>
      <c r="L26" s="129">
        <f t="shared" ref="L26" si="4">K26*E26</f>
        <v>84370</v>
      </c>
      <c r="M26" s="118"/>
      <c r="N26" s="133">
        <f t="shared" ref="N26:O26" si="5">K26+H26</f>
        <v>76.7</v>
      </c>
      <c r="O26" s="129">
        <f t="shared" si="5"/>
        <v>84370</v>
      </c>
      <c r="P26" s="119"/>
      <c r="Q26" s="130"/>
    </row>
    <row r="27" spans="1:17" x14ac:dyDescent="0.25">
      <c r="A27" s="5"/>
      <c r="B27" s="5"/>
      <c r="C27" s="7"/>
      <c r="D27" s="4"/>
      <c r="E27" s="7"/>
      <c r="F27" s="7"/>
      <c r="G27" s="131">
        <f>F25+F26</f>
        <v>77186.399999999994</v>
      </c>
      <c r="H27" s="116"/>
      <c r="I27" s="117"/>
      <c r="J27" s="118"/>
      <c r="K27" s="116"/>
      <c r="L27" s="117"/>
      <c r="M27" s="118"/>
      <c r="N27" s="116"/>
      <c r="O27" s="117"/>
      <c r="P27" s="119"/>
      <c r="Q27" s="130"/>
    </row>
    <row r="28" spans="1:17" x14ac:dyDescent="0.25">
      <c r="A28" s="9">
        <v>3</v>
      </c>
      <c r="B28" s="9" t="s">
        <v>88</v>
      </c>
      <c r="C28" s="7"/>
      <c r="D28" s="4"/>
      <c r="E28" s="7"/>
      <c r="F28" s="7"/>
      <c r="G28" s="132"/>
      <c r="H28" s="116"/>
      <c r="I28" s="117"/>
      <c r="J28" s="118"/>
      <c r="K28" s="121"/>
      <c r="L28" s="122"/>
      <c r="M28" s="123">
        <f>L29+L30+L31</f>
        <v>55044.24</v>
      </c>
      <c r="N28" s="121"/>
      <c r="O28" s="122"/>
      <c r="P28" s="124">
        <f>O29+O30+O31</f>
        <v>55044.24</v>
      </c>
      <c r="Q28" s="125">
        <f>P28/G32</f>
        <v>0.7115789382239861</v>
      </c>
    </row>
    <row r="29" spans="1:17" x14ac:dyDescent="0.25">
      <c r="A29" s="1">
        <v>3.1</v>
      </c>
      <c r="B29" s="5" t="s">
        <v>89</v>
      </c>
      <c r="C29" s="7">
        <v>3.6</v>
      </c>
      <c r="D29" s="4" t="s">
        <v>9</v>
      </c>
      <c r="E29" s="7">
        <v>8123.4</v>
      </c>
      <c r="F29" s="7">
        <f>SUM(C29*E29)</f>
        <v>29244.239999999998</v>
      </c>
      <c r="G29" s="132"/>
      <c r="H29" s="116"/>
      <c r="I29" s="117"/>
      <c r="J29" s="118"/>
      <c r="K29" s="127">
        <v>3.6</v>
      </c>
      <c r="L29" s="129">
        <f>K29*E29</f>
        <v>29244.239999999998</v>
      </c>
      <c r="M29" s="118"/>
      <c r="N29" s="133">
        <f>K29+H29</f>
        <v>3.6</v>
      </c>
      <c r="O29" s="129">
        <f>L29+I29</f>
        <v>29244.239999999998</v>
      </c>
      <c r="P29" s="119"/>
      <c r="Q29" s="130"/>
    </row>
    <row r="30" spans="1:17" x14ac:dyDescent="0.25">
      <c r="A30" s="1">
        <v>3.2</v>
      </c>
      <c r="B30" s="5" t="s">
        <v>90</v>
      </c>
      <c r="C30" s="7">
        <v>1.2</v>
      </c>
      <c r="D30" s="4" t="s">
        <v>9</v>
      </c>
      <c r="E30" s="7">
        <v>21500</v>
      </c>
      <c r="F30" s="7">
        <f>SUM(C30*E30)</f>
        <v>25800</v>
      </c>
      <c r="G30" s="132"/>
      <c r="H30" s="116"/>
      <c r="I30" s="117"/>
      <c r="J30" s="118"/>
      <c r="K30" s="127">
        <v>1.2</v>
      </c>
      <c r="L30" s="129">
        <f t="shared" ref="L30:L31" si="6">K30*E30</f>
        <v>25800</v>
      </c>
      <c r="M30" s="118"/>
      <c r="N30" s="133">
        <f t="shared" ref="N30:O31" si="7">K30+H30</f>
        <v>1.2</v>
      </c>
      <c r="O30" s="129">
        <f t="shared" si="7"/>
        <v>25800</v>
      </c>
      <c r="P30" s="119"/>
      <c r="Q30" s="130"/>
    </row>
    <row r="31" spans="1:17" x14ac:dyDescent="0.25">
      <c r="A31" s="1">
        <v>3.3</v>
      </c>
      <c r="B31" s="5" t="s">
        <v>33</v>
      </c>
      <c r="C31" s="7">
        <v>0.96</v>
      </c>
      <c r="D31" s="4" t="s">
        <v>9</v>
      </c>
      <c r="E31" s="7">
        <v>23240.45</v>
      </c>
      <c r="F31" s="7">
        <f>SUM(C31*E31)</f>
        <v>22310.831999999999</v>
      </c>
      <c r="G31" s="132"/>
      <c r="H31" s="116"/>
      <c r="I31" s="117"/>
      <c r="J31" s="118"/>
      <c r="K31" s="127">
        <v>0</v>
      </c>
      <c r="L31" s="129">
        <f t="shared" si="6"/>
        <v>0</v>
      </c>
      <c r="M31" s="118"/>
      <c r="N31" s="133">
        <f t="shared" si="7"/>
        <v>0</v>
      </c>
      <c r="O31" s="129">
        <f t="shared" si="7"/>
        <v>0</v>
      </c>
      <c r="P31" s="119"/>
      <c r="Q31" s="130"/>
    </row>
    <row r="32" spans="1:17" x14ac:dyDescent="0.25">
      <c r="A32" s="5"/>
      <c r="B32" s="5"/>
      <c r="C32" s="7"/>
      <c r="D32" s="7"/>
      <c r="E32" s="7"/>
      <c r="F32" s="7"/>
      <c r="G32" s="131">
        <f>SUM(F29:F31)</f>
        <v>77355.072</v>
      </c>
      <c r="H32" s="116"/>
      <c r="I32" s="117"/>
      <c r="J32" s="118"/>
      <c r="K32" s="116"/>
      <c r="L32" s="117"/>
      <c r="M32" s="118"/>
      <c r="N32" s="116"/>
      <c r="O32" s="117"/>
      <c r="P32" s="119"/>
      <c r="Q32" s="130"/>
    </row>
    <row r="33" spans="1:17" x14ac:dyDescent="0.25">
      <c r="A33" s="46"/>
      <c r="B33" s="17"/>
      <c r="C33" s="15"/>
      <c r="D33" s="16"/>
      <c r="E33" s="15"/>
      <c r="F33" s="15"/>
      <c r="G33" s="134"/>
      <c r="H33" s="116"/>
      <c r="I33" s="117"/>
      <c r="J33" s="118"/>
      <c r="K33" s="116"/>
      <c r="L33" s="117"/>
      <c r="M33" s="118"/>
      <c r="N33" s="116"/>
      <c r="O33" s="117"/>
      <c r="P33" s="119"/>
      <c r="Q33" s="130"/>
    </row>
    <row r="34" spans="1:17" x14ac:dyDescent="0.25">
      <c r="A34" s="15"/>
      <c r="B34" s="15"/>
      <c r="C34" s="15"/>
      <c r="D34" s="16"/>
      <c r="E34" s="15"/>
      <c r="F34" s="15"/>
      <c r="G34" s="135"/>
      <c r="H34" s="116"/>
      <c r="I34" s="117"/>
      <c r="J34" s="118"/>
      <c r="K34" s="121"/>
      <c r="L34" s="122"/>
      <c r="M34" s="204">
        <f>L35</f>
        <v>2500</v>
      </c>
      <c r="N34" s="121"/>
      <c r="O34" s="122"/>
      <c r="P34" s="205">
        <f>O35</f>
        <v>2500</v>
      </c>
      <c r="Q34" s="125">
        <f>P34/G36</f>
        <v>1</v>
      </c>
    </row>
    <row r="35" spans="1:17" x14ac:dyDescent="0.25">
      <c r="A35" s="46">
        <v>5</v>
      </c>
      <c r="B35" s="17" t="s">
        <v>17</v>
      </c>
      <c r="C35" s="15">
        <v>1</v>
      </c>
      <c r="D35" s="16" t="s">
        <v>7</v>
      </c>
      <c r="E35" s="15">
        <v>2500</v>
      </c>
      <c r="F35" s="15">
        <f>SUM(C35*E35)</f>
        <v>2500</v>
      </c>
      <c r="G35" s="134"/>
      <c r="H35" s="116"/>
      <c r="I35" s="117"/>
      <c r="J35" s="118"/>
      <c r="K35" s="136">
        <v>1</v>
      </c>
      <c r="L35" s="128">
        <f>K35*E35</f>
        <v>2500</v>
      </c>
      <c r="M35" s="118"/>
      <c r="N35" s="136">
        <f>K35+H35</f>
        <v>1</v>
      </c>
      <c r="O35" s="128">
        <f>L35+I35</f>
        <v>2500</v>
      </c>
      <c r="P35" s="119"/>
      <c r="Q35" s="130"/>
    </row>
    <row r="36" spans="1:17" x14ac:dyDescent="0.25">
      <c r="A36" s="15"/>
      <c r="B36" s="15"/>
      <c r="C36" s="15"/>
      <c r="D36" s="16"/>
      <c r="E36" s="15"/>
      <c r="F36" s="15"/>
      <c r="G36" s="135">
        <f>SUM(F35)</f>
        <v>2500</v>
      </c>
      <c r="H36" s="137"/>
      <c r="I36" s="14"/>
      <c r="J36" s="138"/>
      <c r="K36" s="137"/>
      <c r="L36" s="14"/>
      <c r="M36" s="138"/>
      <c r="N36" s="137"/>
      <c r="O36" s="14"/>
      <c r="P36" s="139"/>
      <c r="Q36" s="140"/>
    </row>
    <row r="37" spans="1:17" ht="15.75" thickBot="1" x14ac:dyDescent="0.3">
      <c r="A37" s="141"/>
      <c r="B37" s="15"/>
      <c r="C37" s="15"/>
      <c r="D37" s="16"/>
      <c r="E37" s="217"/>
      <c r="F37" s="217"/>
      <c r="G37" s="218"/>
      <c r="H37" s="137"/>
      <c r="I37" s="14"/>
      <c r="J37" s="138"/>
      <c r="K37" s="206"/>
      <c r="L37" s="30"/>
      <c r="M37" s="207"/>
      <c r="N37" s="206"/>
      <c r="O37" s="30"/>
      <c r="P37" s="208"/>
      <c r="Q37" s="209"/>
    </row>
    <row r="38" spans="1:17" ht="15.75" thickBot="1" x14ac:dyDescent="0.3">
      <c r="A38" s="142"/>
      <c r="B38" s="143"/>
      <c r="C38" s="144"/>
      <c r="D38" s="216"/>
      <c r="E38" s="211" t="s">
        <v>38</v>
      </c>
      <c r="F38" s="212"/>
      <c r="G38" s="219">
        <f>G18+G22+G27+G32+G36</f>
        <v>164477.47200000001</v>
      </c>
      <c r="H38" s="145"/>
      <c r="I38" s="144"/>
      <c r="J38" s="146"/>
      <c r="K38" s="227" t="s">
        <v>38</v>
      </c>
      <c r="L38" s="228"/>
      <c r="M38" s="213">
        <f>M16+M19+M24+M28+M34</f>
        <v>164352.24</v>
      </c>
      <c r="N38" s="227" t="s">
        <v>38</v>
      </c>
      <c r="O38" s="228"/>
      <c r="P38" s="214">
        <f>P16+P19+P24+P28+P34</f>
        <v>164352.24</v>
      </c>
      <c r="Q38" s="215">
        <f>P38/G38</f>
        <v>0.99923860697469857</v>
      </c>
    </row>
    <row r="39" spans="1:17" ht="15.75" thickBot="1" x14ac:dyDescent="0.3">
      <c r="A39" s="147"/>
      <c r="B39" s="148"/>
      <c r="C39" s="148"/>
      <c r="D39" s="148"/>
      <c r="E39" s="149"/>
      <c r="F39" s="149"/>
      <c r="G39" s="150"/>
      <c r="H39" s="151"/>
      <c r="I39" s="152"/>
      <c r="J39" s="153"/>
      <c r="K39" s="154"/>
      <c r="L39" s="155"/>
      <c r="M39" s="210"/>
      <c r="N39" s="154"/>
      <c r="O39" s="155"/>
      <c r="P39" s="155"/>
      <c r="Q39" s="210"/>
    </row>
    <row r="40" spans="1:17" ht="15.75" x14ac:dyDescent="0.25">
      <c r="A40" s="156"/>
      <c r="B40" s="157" t="s">
        <v>68</v>
      </c>
      <c r="C40" s="158"/>
      <c r="D40" s="158"/>
      <c r="E40" s="159">
        <f>G38</f>
        <v>164477.47200000001</v>
      </c>
      <c r="F40" s="158"/>
      <c r="G40" s="160"/>
      <c r="H40" s="161"/>
      <c r="I40" s="162"/>
      <c r="J40" s="163"/>
      <c r="K40" s="161"/>
      <c r="L40" s="162"/>
      <c r="M40" s="164"/>
      <c r="N40" s="165"/>
      <c r="O40" s="162"/>
      <c r="P40" s="162"/>
      <c r="Q40" s="164"/>
    </row>
    <row r="41" spans="1:17" ht="15.75" x14ac:dyDescent="0.25">
      <c r="A41" s="166"/>
      <c r="B41" s="167" t="s">
        <v>69</v>
      </c>
      <c r="C41" s="168"/>
      <c r="D41" s="168"/>
      <c r="E41" s="168"/>
      <c r="F41" s="168"/>
      <c r="G41" s="169"/>
      <c r="H41" s="170"/>
      <c r="I41" s="171"/>
      <c r="J41" s="172"/>
      <c r="K41" s="170"/>
      <c r="L41" s="171"/>
      <c r="M41" s="173"/>
      <c r="N41" s="174"/>
      <c r="O41" s="171"/>
      <c r="P41" s="171"/>
      <c r="Q41" s="173"/>
    </row>
    <row r="42" spans="1:17" x14ac:dyDescent="0.25">
      <c r="A42" s="170"/>
      <c r="B42" s="171" t="s">
        <v>70</v>
      </c>
      <c r="C42" s="175">
        <v>3.5000000000000003E-2</v>
      </c>
      <c r="D42" s="171"/>
      <c r="E42" s="176">
        <f>E40*C42</f>
        <v>5756.7115200000007</v>
      </c>
      <c r="F42" s="171"/>
      <c r="G42" s="172"/>
      <c r="H42" s="170"/>
      <c r="I42" s="171"/>
      <c r="J42" s="172"/>
      <c r="K42" s="170"/>
      <c r="L42" s="171"/>
      <c r="M42" s="177">
        <f>M38*C42</f>
        <v>5752.3284000000003</v>
      </c>
      <c r="N42" s="178"/>
      <c r="O42" s="13"/>
      <c r="P42" s="179">
        <f>M42</f>
        <v>5752.3284000000003</v>
      </c>
      <c r="Q42" s="173"/>
    </row>
    <row r="43" spans="1:17" x14ac:dyDescent="0.25">
      <c r="A43" s="170"/>
      <c r="B43" s="171" t="s">
        <v>71</v>
      </c>
      <c r="C43" s="175">
        <v>0.01</v>
      </c>
      <c r="D43" s="171"/>
      <c r="E43" s="176">
        <f>E40*C43</f>
        <v>1644.7747200000001</v>
      </c>
      <c r="F43" s="171"/>
      <c r="G43" s="172"/>
      <c r="H43" s="170"/>
      <c r="I43" s="171"/>
      <c r="J43" s="172"/>
      <c r="K43" s="170"/>
      <c r="L43" s="171"/>
      <c r="M43" s="177">
        <f>M38*C43</f>
        <v>1643.5223999999998</v>
      </c>
      <c r="N43" s="178"/>
      <c r="O43" s="13"/>
      <c r="P43" s="179">
        <f>P38*C43</f>
        <v>1643.5223999999998</v>
      </c>
      <c r="Q43" s="173"/>
    </row>
    <row r="44" spans="1:17" x14ac:dyDescent="0.25">
      <c r="A44" s="170"/>
      <c r="B44" s="171" t="s">
        <v>19</v>
      </c>
      <c r="C44" s="175">
        <v>1E-3</v>
      </c>
      <c r="D44" s="171"/>
      <c r="E44" s="176">
        <f>E40*C44</f>
        <v>164.47747200000001</v>
      </c>
      <c r="F44" s="171"/>
      <c r="G44" s="172"/>
      <c r="H44" s="170"/>
      <c r="I44" s="171"/>
      <c r="J44" s="172"/>
      <c r="K44" s="170"/>
      <c r="L44" s="171"/>
      <c r="M44" s="177">
        <f>M38*C44</f>
        <v>164.35223999999999</v>
      </c>
      <c r="N44" s="178"/>
      <c r="O44" s="13"/>
      <c r="P44" s="179">
        <f>P38*C44</f>
        <v>164.35223999999999</v>
      </c>
      <c r="Q44" s="173"/>
    </row>
    <row r="45" spans="1:17" x14ac:dyDescent="0.25">
      <c r="A45" s="170"/>
      <c r="B45" s="171" t="s">
        <v>20</v>
      </c>
      <c r="C45" s="175">
        <v>0.02</v>
      </c>
      <c r="D45" s="171"/>
      <c r="E45" s="176">
        <f>E40*C45</f>
        <v>3289.5494400000002</v>
      </c>
      <c r="F45" s="171"/>
      <c r="G45" s="172"/>
      <c r="H45" s="170"/>
      <c r="I45" s="171"/>
      <c r="J45" s="172"/>
      <c r="K45" s="170"/>
      <c r="L45" s="171"/>
      <c r="M45" s="177">
        <f>M38*C45</f>
        <v>3287.0447999999997</v>
      </c>
      <c r="N45" s="178"/>
      <c r="O45" s="13"/>
      <c r="P45" s="179">
        <f>P38*C45</f>
        <v>3287.0447999999997</v>
      </c>
      <c r="Q45" s="173"/>
    </row>
    <row r="46" spans="1:17" x14ac:dyDescent="0.25">
      <c r="A46" s="170"/>
      <c r="B46" s="171" t="s">
        <v>72</v>
      </c>
      <c r="C46" s="175">
        <v>0.03</v>
      </c>
      <c r="D46" s="171"/>
      <c r="E46" s="176">
        <f>E40*C46</f>
        <v>4934.3241600000001</v>
      </c>
      <c r="F46" s="171"/>
      <c r="G46" s="172"/>
      <c r="H46" s="170"/>
      <c r="I46" s="171"/>
      <c r="J46" s="172"/>
      <c r="K46" s="170"/>
      <c r="L46" s="171"/>
      <c r="M46" s="177">
        <f>M38*C46</f>
        <v>4930.5671999999995</v>
      </c>
      <c r="N46" s="178"/>
      <c r="O46" s="13"/>
      <c r="P46" s="179">
        <f>P38*C46</f>
        <v>4930.5671999999995</v>
      </c>
      <c r="Q46" s="173"/>
    </row>
    <row r="47" spans="1:17" x14ac:dyDescent="0.25">
      <c r="A47" s="170"/>
      <c r="B47" s="171" t="s">
        <v>73</v>
      </c>
      <c r="C47" s="175">
        <v>0.1</v>
      </c>
      <c r="D47" s="171"/>
      <c r="E47" s="176">
        <f>E40*C47</f>
        <v>16447.747200000002</v>
      </c>
      <c r="F47" s="171"/>
      <c r="G47" s="172"/>
      <c r="H47" s="170"/>
      <c r="I47" s="171"/>
      <c r="J47" s="172"/>
      <c r="K47" s="170"/>
      <c r="L47" s="171"/>
      <c r="M47" s="177">
        <f>M38*C47</f>
        <v>16435.223999999998</v>
      </c>
      <c r="N47" s="178"/>
      <c r="O47" s="13"/>
      <c r="P47" s="179">
        <f>P38*C47</f>
        <v>16435.223999999998</v>
      </c>
      <c r="Q47" s="173"/>
    </row>
    <row r="48" spans="1:17" x14ac:dyDescent="0.25">
      <c r="A48" s="170"/>
      <c r="B48" s="171"/>
      <c r="C48" s="171"/>
      <c r="D48" s="171"/>
      <c r="E48" s="171"/>
      <c r="F48" s="171"/>
      <c r="G48" s="180"/>
      <c r="H48" s="170"/>
      <c r="I48" s="171"/>
      <c r="J48" s="172"/>
      <c r="K48" s="170"/>
      <c r="L48" s="171"/>
      <c r="M48" s="177"/>
      <c r="N48" s="178"/>
      <c r="O48" s="13"/>
      <c r="P48" s="179"/>
      <c r="Q48" s="173"/>
    </row>
    <row r="49" spans="1:17" x14ac:dyDescent="0.25">
      <c r="A49" s="170"/>
      <c r="B49" s="171" t="s">
        <v>74</v>
      </c>
      <c r="C49" s="181">
        <v>0.18</v>
      </c>
      <c r="D49" s="171"/>
      <c r="E49" s="182">
        <f>E47*C49</f>
        <v>2960.5944960000002</v>
      </c>
      <c r="F49" s="183"/>
      <c r="G49" s="180"/>
      <c r="H49" s="170"/>
      <c r="I49" s="171"/>
      <c r="J49" s="172"/>
      <c r="K49" s="170"/>
      <c r="L49" s="171"/>
      <c r="M49" s="177">
        <f>M47*C49</f>
        <v>2958.3403199999998</v>
      </c>
      <c r="N49" s="178"/>
      <c r="O49" s="13"/>
      <c r="P49" s="179">
        <f>P47*C49</f>
        <v>2958.3403199999998</v>
      </c>
      <c r="Q49" s="173"/>
    </row>
    <row r="50" spans="1:17" ht="15.75" thickBot="1" x14ac:dyDescent="0.3">
      <c r="A50" s="151"/>
      <c r="B50" s="152"/>
      <c r="C50" s="152"/>
      <c r="D50" s="152"/>
      <c r="E50" s="152"/>
      <c r="F50" s="152"/>
      <c r="G50" s="184"/>
      <c r="H50" s="170"/>
      <c r="I50" s="171"/>
      <c r="J50" s="172"/>
      <c r="K50" s="170"/>
      <c r="L50" s="171"/>
      <c r="M50" s="185"/>
      <c r="N50" s="178"/>
      <c r="O50" s="13"/>
      <c r="P50" s="13"/>
      <c r="Q50" s="173"/>
    </row>
    <row r="51" spans="1:17" ht="15.75" thickBot="1" x14ac:dyDescent="0.3">
      <c r="A51" s="186"/>
      <c r="B51" s="187"/>
      <c r="C51" s="187"/>
      <c r="D51" s="187"/>
      <c r="E51" s="187"/>
      <c r="F51" s="187"/>
      <c r="G51" s="187"/>
      <c r="H51" s="170"/>
      <c r="I51" s="171"/>
      <c r="J51" s="172"/>
      <c r="K51" s="170"/>
      <c r="L51" s="171"/>
      <c r="M51" s="185"/>
      <c r="N51" s="178"/>
      <c r="O51" s="13"/>
      <c r="P51" s="13"/>
      <c r="Q51" s="173"/>
    </row>
    <row r="52" spans="1:17" ht="16.5" thickBot="1" x14ac:dyDescent="0.3">
      <c r="A52" s="188"/>
      <c r="B52" s="189"/>
      <c r="C52" s="190" t="s">
        <v>75</v>
      </c>
      <c r="D52" s="191"/>
      <c r="E52" s="192">
        <f>E40+E42+E43+E44+E45+E46+E47+E49</f>
        <v>199675.65100800002</v>
      </c>
      <c r="F52" s="189"/>
      <c r="G52" s="189"/>
      <c r="H52" s="151"/>
      <c r="I52" s="152"/>
      <c r="J52" s="193"/>
      <c r="K52" s="151"/>
      <c r="L52" s="152"/>
      <c r="M52" s="194">
        <f>M38+M42+M43+M44+M45+M46+M47+M49</f>
        <v>199523.61935999995</v>
      </c>
      <c r="N52" s="195"/>
      <c r="O52" s="196"/>
      <c r="P52" s="197">
        <f>P42+P43+P44+P45+P46+P47+P49+P38</f>
        <v>199523.61935999998</v>
      </c>
      <c r="Q52" s="153"/>
    </row>
    <row r="53" spans="1:17" ht="15.75" thickBot="1" x14ac:dyDescent="0.3"/>
    <row r="54" spans="1:17" ht="16.5" thickBot="1" x14ac:dyDescent="0.3">
      <c r="M54" s="190" t="s">
        <v>76</v>
      </c>
      <c r="N54" s="191"/>
      <c r="O54" s="191"/>
      <c r="P54" s="198">
        <f>H8</f>
        <v>39935.130201600005</v>
      </c>
    </row>
    <row r="55" spans="1:17" ht="15.75" x14ac:dyDescent="0.25">
      <c r="B55" t="s">
        <v>26</v>
      </c>
      <c r="M55" s="199"/>
      <c r="N55" s="199"/>
      <c r="O55" s="199"/>
      <c r="P55" s="200"/>
    </row>
    <row r="56" spans="1:17" ht="16.5" thickBot="1" x14ac:dyDescent="0.3">
      <c r="M56" s="201"/>
      <c r="N56" s="199"/>
      <c r="O56" s="199"/>
      <c r="P56" s="200"/>
    </row>
    <row r="57" spans="1:17" ht="16.5" thickBot="1" x14ac:dyDescent="0.3">
      <c r="B57" s="202" t="s">
        <v>28</v>
      </c>
      <c r="C57" s="231" t="s">
        <v>27</v>
      </c>
      <c r="D57" s="231"/>
      <c r="E57" s="231"/>
      <c r="F57" s="231" t="s">
        <v>29</v>
      </c>
      <c r="G57" s="231"/>
      <c r="H57" s="231" t="s">
        <v>77</v>
      </c>
      <c r="I57" s="231"/>
      <c r="J57" s="231" t="s">
        <v>93</v>
      </c>
      <c r="K57" s="231"/>
      <c r="L57" s="232"/>
      <c r="M57" s="190" t="s">
        <v>78</v>
      </c>
      <c r="N57" s="191"/>
      <c r="O57" s="191"/>
      <c r="P57" s="198">
        <f>P52-P54-P56</f>
        <v>159588.48915839999</v>
      </c>
    </row>
    <row r="58" spans="1:17" x14ac:dyDescent="0.25">
      <c r="B58" s="203" t="s">
        <v>30</v>
      </c>
      <c r="C58" s="225" t="s">
        <v>79</v>
      </c>
      <c r="D58" s="225"/>
      <c r="E58" s="225"/>
      <c r="F58" s="225" t="s">
        <v>80</v>
      </c>
      <c r="G58" s="225"/>
      <c r="H58" s="225" t="s">
        <v>81</v>
      </c>
      <c r="I58" s="225"/>
      <c r="J58" s="226" t="s">
        <v>82</v>
      </c>
      <c r="K58" s="226"/>
      <c r="L58" s="226"/>
    </row>
  </sheetData>
  <mergeCells count="21">
    <mergeCell ref="F11:G11"/>
    <mergeCell ref="A4:Q4"/>
    <mergeCell ref="F6:G6"/>
    <mergeCell ref="F7:G7"/>
    <mergeCell ref="B8:E8"/>
    <mergeCell ref="F8:G8"/>
    <mergeCell ref="Q12:Q13"/>
    <mergeCell ref="C57:E57"/>
    <mergeCell ref="F57:G57"/>
    <mergeCell ref="H57:I57"/>
    <mergeCell ref="J57:L57"/>
    <mergeCell ref="N38:O38"/>
    <mergeCell ref="A12:G12"/>
    <mergeCell ref="H12:J12"/>
    <mergeCell ref="K12:M12"/>
    <mergeCell ref="N12:P12"/>
    <mergeCell ref="C58:E58"/>
    <mergeCell ref="F58:G58"/>
    <mergeCell ref="H58:I58"/>
    <mergeCell ref="J58:L58"/>
    <mergeCell ref="K38:L38"/>
  </mergeCells>
  <pageMargins left="0.70866141732283472" right="0.70866141732283472" top="0.74803149606299213" bottom="0.74803149606299213" header="0.31496062992125984" footer="0.31496062992125984"/>
  <pageSetup paperSize="5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CUBICACION FINAL</vt:lpstr>
      <vt:lpstr>Hoja1!Área_de_impresión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FEDERICO MAÑAN</dc:creator>
  <cp:lastModifiedBy>Usuario</cp:lastModifiedBy>
  <cp:lastPrinted>2022-06-03T15:20:34Z</cp:lastPrinted>
  <dcterms:created xsi:type="dcterms:W3CDTF">2021-02-02T15:33:43Z</dcterms:created>
  <dcterms:modified xsi:type="dcterms:W3CDTF">2022-06-22T13:05:24Z</dcterms:modified>
</cp:coreProperties>
</file>