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6\"/>
    </mc:Choice>
  </mc:AlternateContent>
  <bookViews>
    <workbookView xWindow="0" yWindow="0" windowWidth="20490" windowHeight="8235"/>
  </bookViews>
  <sheets>
    <sheet name="PRESUPUESTO" sheetId="1" r:id="rId1"/>
    <sheet name="CUBICACION FINA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2" i="2" l="1"/>
  <c r="P83" i="2"/>
  <c r="P81" i="2"/>
  <c r="P80" i="2"/>
  <c r="P79" i="2"/>
  <c r="P78" i="2"/>
  <c r="P77" i="2"/>
  <c r="P76" i="2"/>
  <c r="N67" i="2"/>
  <c r="I67" i="2"/>
  <c r="O67" i="2" s="1"/>
  <c r="P66" i="2" s="1"/>
  <c r="P72" i="2" s="1"/>
  <c r="G70" i="2"/>
  <c r="G72" i="2" s="1"/>
  <c r="E74" i="2" s="1"/>
  <c r="L67" i="2"/>
  <c r="F67" i="2"/>
  <c r="M66" i="2"/>
  <c r="H61" i="2"/>
  <c r="Q72" i="2" l="1"/>
  <c r="E80" i="2"/>
  <c r="E76" i="2"/>
  <c r="E78" i="2"/>
  <c r="E86" i="2"/>
  <c r="H56" i="2" s="1"/>
  <c r="H58" i="2" s="1"/>
  <c r="P88" i="2" s="1"/>
  <c r="E81" i="2"/>
  <c r="E83" i="2" s="1"/>
  <c r="E77" i="2"/>
  <c r="E79" i="2"/>
  <c r="Q66" i="2"/>
  <c r="M33" i="2"/>
  <c r="M31" i="2"/>
  <c r="M30" i="2"/>
  <c r="M29" i="2"/>
  <c r="M28" i="2"/>
  <c r="M27" i="2"/>
  <c r="M26" i="2"/>
  <c r="P86" i="2" l="1"/>
  <c r="P22" i="2"/>
  <c r="M22" i="2"/>
  <c r="G22" i="2"/>
  <c r="L17" i="2"/>
  <c r="O17" i="2" s="1"/>
  <c r="F17" i="2"/>
  <c r="H11" i="2"/>
  <c r="M16" i="2" l="1"/>
  <c r="G20" i="2"/>
  <c r="E24" i="2" s="1"/>
  <c r="E30" i="2" s="1"/>
  <c r="P16" i="2"/>
  <c r="Q16" i="2" s="1"/>
  <c r="E31" i="2" l="1"/>
  <c r="E33" i="2" s="1"/>
  <c r="E27" i="2"/>
  <c r="E29" i="2"/>
  <c r="E26" i="2"/>
  <c r="P26" i="2" s="1"/>
  <c r="E28" i="2"/>
  <c r="G24" i="1"/>
  <c r="G27" i="1" s="1"/>
  <c r="M36" i="2" l="1"/>
  <c r="E36" i="2"/>
  <c r="H6" i="2" s="1"/>
  <c r="H8" i="2" s="1"/>
  <c r="P38" i="2" s="1"/>
  <c r="P28" i="2"/>
  <c r="P29" i="2"/>
  <c r="P30" i="2"/>
  <c r="Q22" i="2"/>
  <c r="P31" i="2"/>
  <c r="P33" i="2" s="1"/>
  <c r="P27" i="2"/>
  <c r="G33" i="1"/>
  <c r="G29" i="1"/>
  <c r="G32" i="1"/>
  <c r="G31" i="1"/>
  <c r="G34" i="1"/>
  <c r="G36" i="1" s="1"/>
  <c r="G30" i="1"/>
  <c r="P36" i="2" l="1"/>
  <c r="P42" i="2" s="1"/>
  <c r="G35" i="1"/>
  <c r="G38" i="1" s="1"/>
</calcChain>
</file>

<file path=xl/sharedStrings.xml><?xml version="1.0" encoding="utf-8"?>
<sst xmlns="http://schemas.openxmlformats.org/spreadsheetml/2006/main" count="161" uniqueCount="84">
  <si>
    <t>OBRA:</t>
  </si>
  <si>
    <t>SECTOR: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</si>
  <si>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</si>
  <si>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</si>
  <si>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</si>
  <si>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</si>
  <si>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</si>
  <si>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</si>
  <si>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</si>
  <si>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</si>
  <si>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OTROS</t>
  </si>
  <si>
    <t>PIE2</t>
  </si>
  <si>
    <t>SUB-TOTAL</t>
  </si>
  <si>
    <t>TRANSPORTE</t>
  </si>
  <si>
    <t>ARQ. ALEXANDER DIAZ</t>
  </si>
  <si>
    <t>PENSIONES Y JUBILACIONES</t>
  </si>
  <si>
    <t>DIRECTOR OBRAS MUNICIPALES</t>
  </si>
  <si>
    <t>CODIA</t>
  </si>
  <si>
    <t>GASTOS ADMINISTRATIVOS</t>
  </si>
  <si>
    <t>SUP. Y DIRECCIÓN.</t>
  </si>
  <si>
    <t>SUB-TOTAL GASTOS INDIRECTOS</t>
  </si>
  <si>
    <t>ITBS</t>
  </si>
  <si>
    <t xml:space="preserve">REALIZADO POR: </t>
  </si>
  <si>
    <t>ING. ANDRES DE LOS SANTOS</t>
  </si>
  <si>
    <t xml:space="preserve">      TOTAL GENERAL</t>
  </si>
  <si>
    <t>ANGEL MAÑAN</t>
  </si>
  <si>
    <t xml:space="preserve">VERJA PARQUE </t>
  </si>
  <si>
    <t>RESIDENCIAL MARGARITA</t>
  </si>
  <si>
    <t xml:space="preserve">Hierros en verja perimetral </t>
  </si>
  <si>
    <t>SEGUROS POILZAS Y FIANZAS</t>
  </si>
  <si>
    <t xml:space="preserve">AYUNTAMIENTO MUNICIPAL DE BANI </t>
  </si>
  <si>
    <t>Monto Contrato Original:</t>
  </si>
  <si>
    <t>Proyecto No.</t>
  </si>
  <si>
    <t xml:space="preserve">CONTINUACION BAÑOS </t>
  </si>
  <si>
    <t>Monto Addendum a Contrato:</t>
  </si>
  <si>
    <t xml:space="preserve"> Descripción:</t>
  </si>
  <si>
    <t>CUBICACION 1</t>
  </si>
  <si>
    <t>Monto de Avance :</t>
  </si>
  <si>
    <t>Fecha</t>
  </si>
  <si>
    <t>Contrato +Addendum+ Adicionales:</t>
  </si>
  <si>
    <t>Contratista:</t>
  </si>
  <si>
    <t>Inicio  Contractual de la Obra:</t>
  </si>
  <si>
    <t xml:space="preserve">A firmarse con la firma del acta de inicio de obra </t>
  </si>
  <si>
    <t>Direccion</t>
  </si>
  <si>
    <t>Adicional Aprobado(%):</t>
  </si>
  <si>
    <t>CUBICADO ANTERIOR</t>
  </si>
  <si>
    <t>CUBICADO ACTUAL</t>
  </si>
  <si>
    <t>CUBICADO ACUMULADO</t>
  </si>
  <si>
    <t>% Ejecutado</t>
  </si>
  <si>
    <t xml:space="preserve">No. </t>
  </si>
  <si>
    <t>Descripcion</t>
  </si>
  <si>
    <t>Cantidad</t>
  </si>
  <si>
    <t>Unidad</t>
  </si>
  <si>
    <t>Precio</t>
  </si>
  <si>
    <t>Sub-Total</t>
  </si>
  <si>
    <t>Total</t>
  </si>
  <si>
    <t>VALOR RD$</t>
  </si>
  <si>
    <t>SUBTOTAL</t>
  </si>
  <si>
    <t>SUB-TOTAL GENERAL</t>
  </si>
  <si>
    <t>GASTOS INDIRECTOS</t>
  </si>
  <si>
    <t>PENSION Y JUBILACIONES</t>
  </si>
  <si>
    <t>Gastos Administrativos</t>
  </si>
  <si>
    <t>Sup. Y Direccion</t>
  </si>
  <si>
    <t>ITBS DE DIRECCION TECNICA</t>
  </si>
  <si>
    <t>TOTAL GENERAL</t>
  </si>
  <si>
    <t>AVANCE INICIAL</t>
  </si>
  <si>
    <t>PREPARADO POR:</t>
  </si>
  <si>
    <t>ING. WILLY SANCHEZ</t>
  </si>
  <si>
    <t>TOTAL A PAGAR</t>
  </si>
  <si>
    <t>ENCARGADO OFICINA TECNICA</t>
  </si>
  <si>
    <t>ENCARGADO PRESUPUESTO</t>
  </si>
  <si>
    <t>DIRECTOR PLANEAMIENTO URBANO</t>
  </si>
  <si>
    <t>CONTRATISTA</t>
  </si>
  <si>
    <t>HIERROS EN VERJA PERIMETRAL</t>
  </si>
  <si>
    <t xml:space="preserve">INGARBEN SRL </t>
  </si>
  <si>
    <t>INGARBEN SRL</t>
  </si>
  <si>
    <t>CUBICACION 2 FINAL</t>
  </si>
  <si>
    <t>AVANCE 1</t>
  </si>
  <si>
    <t>ING. MILCIADES DIAZ</t>
  </si>
  <si>
    <t>SUPERVISOR DE OBRAS MUNICIPALES</t>
  </si>
  <si>
    <t>PRESUPUESTO PARTICIPATIVO</t>
  </si>
  <si>
    <t xml:space="preserve"> </t>
  </si>
  <si>
    <t>SEPTIEMBRE 2022</t>
  </si>
  <si>
    <t>ARQ. ANGEL MAÑAN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</si>
</sst>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&quot;RD$&quot;* #,##0.00_-;\-&quot;RD$&quot;* #,##0.00_-;_-&quot;RD$&quot;* &quot;-&quot;??_-;_-@_-"/>
    <numFmt numFmtId="167" formatCode="&quot;RD$&quot;#,##0.00_);\(&quot;RD$&quot;#,##0.00\)"/>
    <numFmt numFmtId="168" formatCode="_-* #,##0.00\ _€_-;\-* #,##0.00\ _€_-;_-* &quot;-&quot;??\ _€_-;_-@_-"/>
    <numFmt numFmtId="169" formatCode="[$-409]dd\-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22"/>
      <color rgb="FF00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2" fontId="5" fillId="0" borderId="5" xfId="0" applyNumberFormat="1" applyFont="1" applyBorder="1"/>
    <xf numFmtId="165" fontId="5" fillId="0" borderId="5" xfId="1" applyNumberFormat="1" applyFont="1" applyBorder="1" applyAlignment="1">
      <alignment horizontal="center"/>
    </xf>
    <xf numFmtId="165" fontId="5" fillId="0" borderId="5" xfId="1" applyNumberFormat="1" applyFont="1" applyBorder="1"/>
    <xf numFmtId="0" fontId="5" fillId="2" borderId="5" xfId="0" applyFont="1" applyFill="1" applyBorder="1"/>
    <xf numFmtId="165" fontId="5" fillId="2" borderId="5" xfId="1" applyNumberFormat="1" applyFont="1" applyFill="1" applyBorder="1"/>
    <xf numFmtId="165" fontId="5" fillId="2" borderId="5" xfId="1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4" fillId="0" borderId="5" xfId="1" applyNumberFormat="1" applyFont="1" applyBorder="1"/>
    <xf numFmtId="0" fontId="5" fillId="2" borderId="5" xfId="0" applyFont="1" applyFill="1" applyBorder="1" applyAlignment="1">
      <alignment horizontal="center"/>
    </xf>
    <xf numFmtId="165" fontId="4" fillId="2" borderId="5" xfId="1" applyNumberFormat="1" applyFont="1" applyFill="1" applyBorder="1"/>
    <xf numFmtId="0" fontId="6" fillId="0" borderId="5" xfId="0" applyFont="1" applyBorder="1"/>
    <xf numFmtId="0" fontId="4" fillId="0" borderId="6" xfId="0" applyFont="1" applyBorder="1"/>
    <xf numFmtId="0" fontId="5" fillId="0" borderId="5" xfId="0" applyFont="1" applyBorder="1" applyAlignment="1"/>
    <xf numFmtId="2" fontId="5" fillId="2" borderId="5" xfId="0" applyNumberFormat="1" applyFont="1" applyFill="1" applyBorder="1"/>
    <xf numFmtId="16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16" fontId="5" fillId="0" borderId="5" xfId="0" applyNumberFormat="1" applyFont="1" applyBorder="1" applyAlignment="1">
      <alignment horizontal="right"/>
    </xf>
    <xf numFmtId="0" fontId="6" fillId="0" borderId="0" xfId="0" applyFont="1"/>
    <xf numFmtId="165" fontId="4" fillId="2" borderId="1" xfId="1" applyNumberFormat="1" applyFont="1" applyFill="1" applyBorder="1"/>
    <xf numFmtId="0" fontId="7" fillId="0" borderId="0" xfId="0" applyFont="1"/>
    <xf numFmtId="10" fontId="5" fillId="3" borderId="5" xfId="0" applyNumberFormat="1" applyFont="1" applyFill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43" fontId="5" fillId="0" borderId="5" xfId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6" xfId="0" applyFont="1" applyBorder="1"/>
    <xf numFmtId="10" fontId="5" fillId="0" borderId="6" xfId="0" applyNumberFormat="1" applyFont="1" applyBorder="1"/>
    <xf numFmtId="43" fontId="5" fillId="0" borderId="6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10" fillId="2" borderId="1" xfId="0" applyFont="1" applyFill="1" applyBorder="1"/>
    <xf numFmtId="10" fontId="4" fillId="2" borderId="2" xfId="0" applyNumberFormat="1" applyFont="1" applyFill="1" applyBorder="1"/>
    <xf numFmtId="43" fontId="4" fillId="2" borderId="3" xfId="0" applyNumberFormat="1" applyFont="1" applyFill="1" applyBorder="1"/>
    <xf numFmtId="0" fontId="5" fillId="0" borderId="0" xfId="0" applyFont="1"/>
    <xf numFmtId="166" fontId="5" fillId="0" borderId="0" xfId="2" applyNumberFormat="1" applyFont="1"/>
    <xf numFmtId="0" fontId="4" fillId="2" borderId="1" xfId="0" applyFont="1" applyFill="1" applyBorder="1"/>
    <xf numFmtId="0" fontId="4" fillId="2" borderId="2" xfId="0" applyFont="1" applyFill="1" applyBorder="1"/>
    <xf numFmtId="166" fontId="4" fillId="2" borderId="3" xfId="2" applyNumberFormat="1" applyFont="1" applyFill="1" applyBorder="1"/>
    <xf numFmtId="43" fontId="0" fillId="0" borderId="0" xfId="0" applyNumberFormat="1"/>
    <xf numFmtId="0" fontId="9" fillId="0" borderId="0" xfId="0" applyFont="1" applyAlignment="1"/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9" fillId="0" borderId="0" xfId="0" applyFont="1" applyFill="1" applyBorder="1"/>
    <xf numFmtId="43" fontId="12" fillId="0" borderId="7" xfId="4" applyFont="1" applyFill="1" applyBorder="1" applyAlignment="1">
      <alignment vertical="center"/>
    </xf>
    <xf numFmtId="0" fontId="13" fillId="0" borderId="8" xfId="5" applyFont="1" applyFill="1" applyBorder="1" applyAlignment="1">
      <alignment vertical="center"/>
    </xf>
    <xf numFmtId="0" fontId="14" fillId="0" borderId="8" xfId="6" applyFont="1" applyFill="1" applyBorder="1" applyAlignment="1">
      <alignment horizontal="left" vertical="center"/>
    </xf>
    <xf numFmtId="167" fontId="14" fillId="0" borderId="8" xfId="7" applyNumberFormat="1" applyFont="1" applyFill="1" applyBorder="1" applyAlignment="1">
      <alignment horizontal="left" vertical="center"/>
    </xf>
    <xf numFmtId="167" fontId="5" fillId="0" borderId="8" xfId="5" applyNumberFormat="1" applyFont="1" applyFill="1" applyBorder="1" applyAlignment="1">
      <alignment horizontal="left" vertical="center"/>
    </xf>
    <xf numFmtId="0" fontId="9" fillId="0" borderId="8" xfId="0" applyFont="1" applyFill="1" applyBorder="1"/>
    <xf numFmtId="0" fontId="9" fillId="0" borderId="9" xfId="0" applyFont="1" applyFill="1" applyBorder="1"/>
    <xf numFmtId="168" fontId="13" fillId="0" borderId="10" xfId="8" applyFont="1" applyFill="1" applyBorder="1" applyAlignment="1">
      <alignment horizontal="left" vertical="top"/>
    </xf>
    <xf numFmtId="0" fontId="14" fillId="0" borderId="0" xfId="6" applyFont="1" applyFill="1" applyBorder="1" applyAlignment="1">
      <alignment horizontal="left" vertical="center"/>
    </xf>
    <xf numFmtId="0" fontId="13" fillId="0" borderId="0" xfId="5" applyFont="1" applyFill="1" applyBorder="1" applyAlignment="1">
      <alignment vertical="center"/>
    </xf>
    <xf numFmtId="167" fontId="14" fillId="0" borderId="0" xfId="7" applyNumberFormat="1" applyFont="1" applyFill="1" applyBorder="1" applyAlignment="1">
      <alignment horizontal="left" vertical="center"/>
    </xf>
    <xf numFmtId="167" fontId="5" fillId="0" borderId="0" xfId="5" applyNumberFormat="1" applyFont="1" applyFill="1" applyBorder="1" applyAlignment="1">
      <alignment horizontal="left" vertical="center"/>
    </xf>
    <xf numFmtId="0" fontId="9" fillId="0" borderId="11" xfId="0" applyFont="1" applyFill="1" applyBorder="1"/>
    <xf numFmtId="0" fontId="13" fillId="0" borderId="10" xfId="6" applyFont="1" applyFill="1" applyBorder="1" applyAlignment="1">
      <alignment horizontal="left" vertical="center"/>
    </xf>
    <xf numFmtId="10" fontId="14" fillId="0" borderId="0" xfId="9" applyNumberFormat="1" applyFont="1" applyFill="1" applyBorder="1" applyAlignment="1">
      <alignment horizontal="centerContinuous" vertical="center"/>
    </xf>
    <xf numFmtId="17" fontId="14" fillId="0" borderId="0" xfId="6" applyNumberFormat="1" applyFont="1" applyFill="1" applyBorder="1" applyAlignment="1">
      <alignment horizontal="left" vertical="center"/>
    </xf>
    <xf numFmtId="0" fontId="13" fillId="0" borderId="0" xfId="5" applyFont="1" applyFill="1" applyBorder="1" applyAlignment="1">
      <alignment vertical="center" wrapText="1"/>
    </xf>
    <xf numFmtId="0" fontId="5" fillId="0" borderId="0" xfId="5" applyFont="1" applyFill="1" applyBorder="1" applyAlignment="1">
      <alignment vertical="center" wrapText="1"/>
    </xf>
    <xf numFmtId="0" fontId="13" fillId="0" borderId="0" xfId="6" applyFont="1" applyFill="1" applyBorder="1" applyAlignment="1">
      <alignment horizontal="left" vertical="center"/>
    </xf>
    <xf numFmtId="0" fontId="14" fillId="0" borderId="0" xfId="6" applyFont="1" applyFill="1" applyBorder="1" applyAlignment="1">
      <alignment vertical="center"/>
    </xf>
    <xf numFmtId="169" fontId="14" fillId="0" borderId="0" xfId="7" applyNumberFormat="1" applyFont="1" applyFill="1" applyBorder="1" applyAlignment="1">
      <alignment horizontal="left" vertical="center"/>
    </xf>
    <xf numFmtId="167" fontId="14" fillId="0" borderId="0" xfId="7" quotePrefix="1" applyNumberFormat="1" applyFont="1" applyFill="1" applyBorder="1" applyAlignment="1">
      <alignment horizontal="centerContinuous" vertical="center"/>
    </xf>
    <xf numFmtId="0" fontId="13" fillId="0" borderId="12" xfId="6" applyFont="1" applyFill="1" applyBorder="1" applyAlignment="1">
      <alignment horizontal="left" vertical="center"/>
    </xf>
    <xf numFmtId="0" fontId="14" fillId="0" borderId="13" xfId="6" applyFont="1" applyFill="1" applyBorder="1" applyAlignment="1">
      <alignment horizontal="center" vertical="center"/>
    </xf>
    <xf numFmtId="0" fontId="9" fillId="0" borderId="13" xfId="0" applyFont="1" applyFill="1" applyBorder="1"/>
    <xf numFmtId="0" fontId="14" fillId="0" borderId="13" xfId="5" applyFont="1" applyFill="1" applyBorder="1" applyAlignment="1">
      <alignment vertical="center"/>
    </xf>
    <xf numFmtId="0" fontId="13" fillId="0" borderId="13" xfId="5" applyFont="1" applyFill="1" applyBorder="1" applyAlignment="1">
      <alignment vertical="center"/>
    </xf>
    <xf numFmtId="10" fontId="14" fillId="0" borderId="13" xfId="9" quotePrefix="1" applyNumberFormat="1" applyFont="1" applyFill="1" applyBorder="1" applyAlignment="1">
      <alignment horizontal="left" vertical="center" wrapText="1"/>
    </xf>
    <xf numFmtId="167" fontId="14" fillId="0" borderId="13" xfId="7" quotePrefix="1" applyNumberFormat="1" applyFont="1" applyFill="1" applyBorder="1" applyAlignment="1">
      <alignment horizontal="centerContinuous" vertical="center"/>
    </xf>
    <xf numFmtId="0" fontId="9" fillId="0" borderId="1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left"/>
    </xf>
    <xf numFmtId="4" fontId="0" fillId="6" borderId="5" xfId="0" applyNumberFormat="1" applyFont="1" applyFill="1" applyBorder="1" applyAlignment="1">
      <alignment horizontal="right"/>
    </xf>
    <xf numFmtId="4" fontId="0" fillId="6" borderId="5" xfId="0" applyNumberFormat="1" applyFont="1" applyFill="1" applyBorder="1" applyAlignment="1">
      <alignment horizontal="center"/>
    </xf>
    <xf numFmtId="0" fontId="0" fillId="6" borderId="26" xfId="0" applyFont="1" applyFill="1" applyBorder="1"/>
    <xf numFmtId="0" fontId="16" fillId="0" borderId="27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left"/>
    </xf>
    <xf numFmtId="0" fontId="16" fillId="4" borderId="27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43" fontId="16" fillId="4" borderId="28" xfId="0" applyNumberFormat="1" applyFont="1" applyFill="1" applyBorder="1" applyAlignment="1">
      <alignment horizontal="center"/>
    </xf>
    <xf numFmtId="43" fontId="16" fillId="4" borderId="26" xfId="0" applyNumberFormat="1" applyFont="1" applyFill="1" applyBorder="1" applyAlignment="1">
      <alignment horizontal="center"/>
    </xf>
    <xf numFmtId="9" fontId="16" fillId="4" borderId="29" xfId="3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right"/>
    </xf>
    <xf numFmtId="43" fontId="16" fillId="0" borderId="27" xfId="1" applyFont="1" applyFill="1" applyBorder="1" applyAlignment="1">
      <alignment horizontal="center"/>
    </xf>
    <xf numFmtId="43" fontId="16" fillId="0" borderId="5" xfId="1" applyFont="1" applyFill="1" applyBorder="1" applyAlignment="1">
      <alignment horizontal="center"/>
    </xf>
    <xf numFmtId="43" fontId="16" fillId="0" borderId="5" xfId="0" applyNumberFormat="1" applyFont="1" applyFill="1" applyBorder="1" applyAlignment="1">
      <alignment horizontal="center"/>
    </xf>
    <xf numFmtId="9" fontId="16" fillId="0" borderId="29" xfId="3" applyFont="1" applyFill="1" applyBorder="1" applyAlignment="1">
      <alignment horizontal="center" vertical="center" wrapText="1"/>
    </xf>
    <xf numFmtId="0" fontId="0" fillId="6" borderId="5" xfId="0" applyFont="1" applyFill="1" applyBorder="1"/>
    <xf numFmtId="4" fontId="0" fillId="6" borderId="5" xfId="0" applyNumberFormat="1" applyFont="1" applyFill="1" applyBorder="1"/>
    <xf numFmtId="4" fontId="2" fillId="6" borderId="26" xfId="0" applyNumberFormat="1" applyFont="1" applyFill="1" applyBorder="1"/>
    <xf numFmtId="4" fontId="0" fillId="0" borderId="5" xfId="0" applyNumberFormat="1" applyFont="1" applyBorder="1"/>
    <xf numFmtId="4" fontId="0" fillId="0" borderId="5" xfId="0" applyNumberFormat="1" applyFont="1" applyBorder="1" applyAlignment="1">
      <alignment horizontal="center"/>
    </xf>
    <xf numFmtId="4" fontId="2" fillId="0" borderId="26" xfId="0" applyNumberFormat="1" applyFont="1" applyBorder="1"/>
    <xf numFmtId="0" fontId="0" fillId="0" borderId="27" xfId="0" applyFont="1" applyBorder="1"/>
    <xf numFmtId="0" fontId="0" fillId="0" borderId="5" xfId="0" applyFont="1" applyBorder="1"/>
    <xf numFmtId="0" fontId="0" fillId="0" borderId="28" xfId="0" applyFont="1" applyBorder="1"/>
    <xf numFmtId="0" fontId="0" fillId="0" borderId="26" xfId="0" applyFont="1" applyBorder="1"/>
    <xf numFmtId="4" fontId="0" fillId="0" borderId="30" xfId="0" applyNumberFormat="1" applyFont="1" applyBorder="1"/>
    <xf numFmtId="9" fontId="0" fillId="0" borderId="31" xfId="3" applyFont="1" applyBorder="1"/>
    <xf numFmtId="0" fontId="2" fillId="2" borderId="27" xfId="0" applyFont="1" applyFill="1" applyBorder="1"/>
    <xf numFmtId="0" fontId="2" fillId="2" borderId="5" xfId="0" applyFont="1" applyFill="1" applyBorder="1"/>
    <xf numFmtId="0" fontId="0" fillId="2" borderId="5" xfId="0" applyFill="1" applyBorder="1"/>
    <xf numFmtId="4" fontId="0" fillId="2" borderId="26" xfId="0" applyNumberFormat="1" applyFill="1" applyBorder="1"/>
    <xf numFmtId="0" fontId="0" fillId="2" borderId="27" xfId="0" applyFill="1" applyBorder="1"/>
    <xf numFmtId="0" fontId="0" fillId="2" borderId="28" xfId="0" applyFill="1" applyBorder="1"/>
    <xf numFmtId="43" fontId="0" fillId="2" borderId="28" xfId="0" applyNumberFormat="1" applyFill="1" applyBorder="1"/>
    <xf numFmtId="43" fontId="0" fillId="2" borderId="5" xfId="0" applyNumberFormat="1" applyFill="1" applyBorder="1"/>
    <xf numFmtId="9" fontId="0" fillId="2" borderId="23" xfId="3" applyFont="1" applyFill="1" applyBorder="1"/>
    <xf numFmtId="0" fontId="0" fillId="0" borderId="32" xfId="0" applyBorder="1"/>
    <xf numFmtId="0" fontId="0" fillId="0" borderId="6" xfId="0" applyBorder="1"/>
    <xf numFmtId="0" fontId="0" fillId="0" borderId="33" xfId="0" applyBorder="1"/>
    <xf numFmtId="166" fontId="2" fillId="0" borderId="34" xfId="0" applyNumberFormat="1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17" fillId="4" borderId="16" xfId="0" applyFont="1" applyFill="1" applyBorder="1"/>
    <xf numFmtId="0" fontId="17" fillId="4" borderId="17" xfId="0" applyFont="1" applyFill="1" applyBorder="1"/>
    <xf numFmtId="0" fontId="2" fillId="4" borderId="17" xfId="0" applyFont="1" applyFill="1" applyBorder="1"/>
    <xf numFmtId="166" fontId="17" fillId="4" borderId="17" xfId="0" applyNumberFormat="1" applyFont="1" applyFill="1" applyBorder="1"/>
    <xf numFmtId="0" fontId="2" fillId="4" borderId="24" xfId="0" applyFont="1" applyFill="1" applyBorder="1"/>
    <xf numFmtId="0" fontId="0" fillId="0" borderId="16" xfId="0" applyBorder="1"/>
    <xf numFmtId="0" fontId="0" fillId="0" borderId="17" xfId="0" applyBorder="1"/>
    <xf numFmtId="0" fontId="0" fillId="0" borderId="24" xfId="0" applyBorder="1"/>
    <xf numFmtId="0" fontId="0" fillId="0" borderId="18" xfId="0" applyBorder="1"/>
    <xf numFmtId="0" fontId="0" fillId="0" borderId="43" xfId="0" applyBorder="1"/>
    <xf numFmtId="0" fontId="17" fillId="4" borderId="27" xfId="0" applyFont="1" applyFill="1" applyBorder="1"/>
    <xf numFmtId="0" fontId="17" fillId="4" borderId="5" xfId="0" applyFont="1" applyFill="1" applyBorder="1"/>
    <xf numFmtId="0" fontId="2" fillId="4" borderId="5" xfId="0" applyFont="1" applyFill="1" applyBorder="1"/>
    <xf numFmtId="0" fontId="2" fillId="4" borderId="26" xfId="0" applyFont="1" applyFill="1" applyBorder="1"/>
    <xf numFmtId="0" fontId="0" fillId="0" borderId="27" xfId="0" applyBorder="1"/>
    <xf numFmtId="0" fontId="0" fillId="0" borderId="5" xfId="0" applyBorder="1"/>
    <xf numFmtId="0" fontId="0" fillId="0" borderId="26" xfId="0" applyBorder="1"/>
    <xf numFmtId="0" fontId="0" fillId="0" borderId="28" xfId="0" applyBorder="1"/>
    <xf numFmtId="0" fontId="0" fillId="0" borderId="30" xfId="0" applyBorder="1"/>
    <xf numFmtId="10" fontId="0" fillId="0" borderId="5" xfId="3" applyNumberFormat="1" applyFont="1" applyBorder="1"/>
    <xf numFmtId="166" fontId="0" fillId="0" borderId="5" xfId="0" applyNumberFormat="1" applyBorder="1"/>
    <xf numFmtId="166" fontId="0" fillId="0" borderId="28" xfId="0" applyNumberFormat="1" applyFont="1" applyBorder="1"/>
    <xf numFmtId="0" fontId="2" fillId="0" borderId="30" xfId="0" applyFont="1" applyBorder="1"/>
    <xf numFmtId="0" fontId="2" fillId="0" borderId="5" xfId="0" applyFont="1" applyBorder="1"/>
    <xf numFmtId="166" fontId="0" fillId="0" borderId="5" xfId="0" applyNumberFormat="1" applyFont="1" applyBorder="1" applyAlignment="1">
      <alignment wrapText="1"/>
    </xf>
    <xf numFmtId="166" fontId="2" fillId="0" borderId="26" xfId="0" applyNumberFormat="1" applyFont="1" applyBorder="1"/>
    <xf numFmtId="9" fontId="0" fillId="0" borderId="5" xfId="3" applyFont="1" applyBorder="1"/>
    <xf numFmtId="166" fontId="2" fillId="0" borderId="5" xfId="0" applyNumberFormat="1" applyFont="1" applyBorder="1"/>
    <xf numFmtId="9" fontId="0" fillId="0" borderId="5" xfId="0" applyNumberFormat="1" applyBorder="1"/>
    <xf numFmtId="166" fontId="2" fillId="0" borderId="44" xfId="0" applyNumberFormat="1" applyFont="1" applyBorder="1"/>
    <xf numFmtId="0" fontId="2" fillId="0" borderId="28" xfId="0" applyFont="1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7" fillId="2" borderId="1" xfId="0" applyFont="1" applyFill="1" applyBorder="1"/>
    <xf numFmtId="0" fontId="17" fillId="2" borderId="2" xfId="0" applyFont="1" applyFill="1" applyBorder="1"/>
    <xf numFmtId="166" fontId="17" fillId="2" borderId="3" xfId="0" applyNumberFormat="1" applyFont="1" applyFill="1" applyBorder="1"/>
    <xf numFmtId="0" fontId="0" fillId="0" borderId="44" xfId="0" applyBorder="1"/>
    <xf numFmtId="166" fontId="17" fillId="0" borderId="37" xfId="0" applyNumberFormat="1" applyFont="1" applyBorder="1"/>
    <xf numFmtId="0" fontId="17" fillId="0" borderId="45" xfId="0" applyFont="1" applyBorder="1"/>
    <xf numFmtId="0" fontId="17" fillId="0" borderId="36" xfId="0" applyFont="1" applyBorder="1"/>
    <xf numFmtId="166" fontId="17" fillId="0" borderId="36" xfId="0" applyNumberFormat="1" applyFont="1" applyBorder="1"/>
    <xf numFmtId="166" fontId="17" fillId="2" borderId="40" xfId="0" applyNumberFormat="1" applyFont="1" applyFill="1" applyBorder="1"/>
    <xf numFmtId="0" fontId="17" fillId="0" borderId="0" xfId="0" applyFont="1" applyFill="1" applyBorder="1"/>
    <xf numFmtId="166" fontId="17" fillId="0" borderId="0" xfId="0" applyNumberFormat="1" applyFont="1" applyFill="1" applyBorder="1"/>
    <xf numFmtId="0" fontId="2" fillId="0" borderId="0" xfId="0" applyFont="1"/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0" xfId="6" applyFont="1" applyFill="1" applyBorder="1" applyAlignment="1">
      <alignment horizontal="left" vertical="center"/>
    </xf>
    <xf numFmtId="0" fontId="14" fillId="0" borderId="0" xfId="6" applyFont="1" applyFill="1" applyBorder="1" applyAlignment="1">
      <alignment horizontal="left" vertical="center"/>
    </xf>
    <xf numFmtId="0" fontId="17" fillId="0" borderId="1" xfId="0" applyFont="1" applyFill="1" applyBorder="1"/>
    <xf numFmtId="0" fontId="17" fillId="0" borderId="2" xfId="0" applyFont="1" applyFill="1" applyBorder="1"/>
    <xf numFmtId="166" fontId="17" fillId="0" borderId="40" xfId="0" applyNumberFormat="1" applyFont="1" applyFill="1" applyBorder="1"/>
    <xf numFmtId="0" fontId="17" fillId="0" borderId="12" xfId="0" applyFont="1" applyFill="1" applyBorder="1"/>
    <xf numFmtId="0" fontId="17" fillId="0" borderId="13" xfId="0" applyFont="1" applyFill="1" applyBorder="1"/>
    <xf numFmtId="166" fontId="17" fillId="0" borderId="14" xfId="0" applyNumberFormat="1" applyFont="1" applyFill="1" applyBorder="1"/>
    <xf numFmtId="49" fontId="0" fillId="0" borderId="0" xfId="0" applyNumberForma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13" xfId="6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3" fillId="0" borderId="8" xfId="6" applyFont="1" applyFill="1" applyBorder="1" applyAlignment="1">
      <alignment horizontal="left" vertical="center"/>
    </xf>
    <xf numFmtId="0" fontId="13" fillId="0" borderId="0" xfId="6" applyFont="1" applyFill="1" applyBorder="1" applyAlignment="1">
      <alignment horizontal="left" vertical="center"/>
    </xf>
    <xf numFmtId="0" fontId="14" fillId="0" borderId="0" xfId="6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1" xfId="6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horizontal="center" vertical="center"/>
    </xf>
    <xf numFmtId="0" fontId="14" fillId="0" borderId="3" xfId="6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</cellXfs>
  <cellStyles count="10">
    <cellStyle name="Comma 2" xfId="8"/>
    <cellStyle name="Comma 2 10" xfId="4"/>
    <cellStyle name="Comma_Formato para Cubicaciones Acumulativas" xfId="7"/>
    <cellStyle name="Millares" xfId="1" builtinId="3"/>
    <cellStyle name="Moneda" xfId="2" builtinId="4"/>
    <cellStyle name="Normal" xfId="0" builtinId="0"/>
    <cellStyle name="Normal 10" xfId="5"/>
    <cellStyle name="Normal_Presupuesto Reparaciones AIPC E1, E2, E3" xfId="6"/>
    <cellStyle name="Percent 2 2" xfId="9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6</xdr:col>
      <xdr:colOff>674919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1"/>
  <sheetViews>
    <sheetView tabSelected="1" topLeftCell="A7" zoomScaleNormal="100" workbookViewId="0">
      <selection activeCell="J24" sqref="J24"/>
    </sheetView>
  </sheetViews>
  <sheetFormatPr baseColWidth="10" defaultRowHeight="15" x14ac:dyDescent="0.25"/>
  <cols>
    <col min="1" max="1" width="10.140625" customWidth="1"/>
    <col min="2" max="2" width="45.7109375" customWidth="1"/>
    <col min="7" max="7" width="16.85546875" customWidth="1"/>
  </cols>
  <sheetData>
    <row r="10" spans="1:7" ht="15.75" thickBot="1" x14ac:dyDescent="0.3"/>
    <row r="11" spans="1:7" ht="19.5" thickBot="1" x14ac:dyDescent="0.35">
      <c r="A11" s="212" t="s">
        <v>80</v>
      </c>
      <c r="B11" s="213"/>
      <c r="C11" s="213"/>
      <c r="D11" s="213"/>
      <c r="E11" s="213"/>
      <c r="F11" s="213"/>
      <c r="G11" s="214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0</v>
      </c>
      <c r="B13" s="1" t="s">
        <v>26</v>
      </c>
      <c r="C13" s="1"/>
      <c r="D13" s="1"/>
      <c r="E13" s="1"/>
      <c r="F13" s="1"/>
      <c r="G13" s="1"/>
    </row>
    <row r="14" spans="1:7" x14ac:dyDescent="0.25">
      <c r="A14" s="3" t="s">
        <v>1</v>
      </c>
      <c r="B14" s="1" t="s">
        <v>27</v>
      </c>
      <c r="C14" s="1"/>
      <c r="D14" s="1"/>
      <c r="E14" s="1"/>
      <c r="F14" s="1"/>
      <c r="G14" s="1"/>
    </row>
    <row r="15" spans="1:7" x14ac:dyDescent="0.25">
      <c r="A15" s="3" t="s">
        <v>2</v>
      </c>
      <c r="B15" s="211" t="s">
        <v>82</v>
      </c>
      <c r="C15" s="1"/>
      <c r="D15" s="1"/>
      <c r="E15" s="1"/>
      <c r="F15" s="1"/>
      <c r="G15" s="1"/>
    </row>
    <row r="16" spans="1:7" ht="15.75" thickBot="1" x14ac:dyDescent="0.3">
      <c r="A16" s="1"/>
      <c r="B16" s="1"/>
      <c r="C16" s="1"/>
      <c r="D16" s="1"/>
      <c r="E16" s="1"/>
      <c r="F16" s="1"/>
      <c r="G16" s="1"/>
    </row>
    <row r="17" spans="1:7" ht="15.75" thickBot="1" x14ac:dyDescent="0.3">
      <c r="A17" s="47" t="s">
        <v>3</v>
      </c>
      <c r="B17" s="47" t="s">
        <v>4</v>
      </c>
      <c r="C17" s="47" t="s">
        <v>5</v>
      </c>
      <c r="D17" s="47" t="s">
        <v>6</v>
      </c>
      <c r="E17" s="47" t="s">
        <v>7</v>
      </c>
      <c r="F17" s="48" t="s">
        <v>8</v>
      </c>
      <c r="G17" s="47" t="s">
        <v>9</v>
      </c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5"/>
      <c r="B19" s="18"/>
      <c r="C19" s="8"/>
      <c r="D19" s="13"/>
      <c r="E19" s="8"/>
      <c r="F19" s="9"/>
      <c r="G19" s="14"/>
    </row>
    <row r="20" spans="1:7" x14ac:dyDescent="0.25">
      <c r="A20" s="5">
        <v>1</v>
      </c>
      <c r="B20" s="18" t="s">
        <v>10</v>
      </c>
      <c r="C20" s="8"/>
      <c r="D20" s="13"/>
      <c r="E20" s="8"/>
      <c r="F20" s="9"/>
      <c r="G20" s="14"/>
    </row>
    <row r="21" spans="1:7" x14ac:dyDescent="0.25">
      <c r="A21" s="7">
        <v>1</v>
      </c>
      <c r="B21" s="19" t="s">
        <v>28</v>
      </c>
      <c r="C21" s="8">
        <v>435</v>
      </c>
      <c r="D21" s="13" t="s">
        <v>11</v>
      </c>
      <c r="E21" s="8"/>
      <c r="F21" s="9"/>
      <c r="G21" s="14"/>
    </row>
    <row r="22" spans="1:7" x14ac:dyDescent="0.25">
      <c r="A22" s="7"/>
      <c r="B22" s="6" t="s">
        <v>81</v>
      </c>
      <c r="C22" s="8"/>
      <c r="D22" s="13"/>
      <c r="E22" s="8"/>
      <c r="F22" s="9"/>
      <c r="G22" s="14"/>
    </row>
    <row r="23" spans="1:7" x14ac:dyDescent="0.25">
      <c r="A23" s="7"/>
      <c r="B23" s="6"/>
      <c r="C23" s="8"/>
      <c r="D23" s="13"/>
      <c r="E23" s="8"/>
      <c r="F23" s="9"/>
      <c r="G23" s="14"/>
    </row>
    <row r="24" spans="1:7" x14ac:dyDescent="0.25">
      <c r="A24" s="20"/>
      <c r="B24" s="10"/>
      <c r="C24" s="12"/>
      <c r="D24" s="15"/>
      <c r="E24" s="12"/>
      <c r="F24" s="11"/>
      <c r="G24" s="16">
        <f>F21+F22+F23</f>
        <v>0</v>
      </c>
    </row>
    <row r="25" spans="1:7" x14ac:dyDescent="0.25">
      <c r="A25" s="21"/>
      <c r="B25" s="22"/>
      <c r="C25" s="8"/>
      <c r="D25" s="13"/>
      <c r="E25" s="8"/>
      <c r="F25" s="9"/>
      <c r="G25" s="14"/>
    </row>
    <row r="26" spans="1:7" ht="15.75" thickBot="1" x14ac:dyDescent="0.3">
      <c r="A26" s="23"/>
      <c r="B26" s="6"/>
      <c r="C26" s="8"/>
      <c r="D26" s="13"/>
      <c r="E26" s="8"/>
      <c r="F26" s="9"/>
      <c r="G26" s="14"/>
    </row>
    <row r="27" spans="1:7" ht="15.75" thickBot="1" x14ac:dyDescent="0.3">
      <c r="A27" s="24"/>
      <c r="B27" s="24"/>
      <c r="C27" s="24"/>
      <c r="D27" s="24"/>
      <c r="E27" s="24"/>
      <c r="F27" s="25" t="s">
        <v>12</v>
      </c>
      <c r="G27" s="25">
        <f>G24</f>
        <v>0</v>
      </c>
    </row>
    <row r="28" spans="1:7" x14ac:dyDescent="0.25">
      <c r="A28" s="26"/>
      <c r="B28" s="26"/>
      <c r="C28" s="26"/>
      <c r="D28" s="26"/>
      <c r="E28" s="26"/>
      <c r="F28" s="26"/>
      <c r="G28" s="26"/>
    </row>
    <row r="29" spans="1:7" x14ac:dyDescent="0.25">
      <c r="A29" s="26"/>
      <c r="B29" s="26"/>
      <c r="C29" s="6" t="s">
        <v>29</v>
      </c>
      <c r="D29" s="17"/>
      <c r="E29" s="17"/>
      <c r="F29" s="27">
        <v>3.5000000000000003E-2</v>
      </c>
      <c r="G29" s="9">
        <f>G27*F29</f>
        <v>0</v>
      </c>
    </row>
    <row r="30" spans="1:7" x14ac:dyDescent="0.25">
      <c r="A30" s="26"/>
      <c r="B30" s="26"/>
      <c r="C30" s="6" t="s">
        <v>13</v>
      </c>
      <c r="D30" s="17"/>
      <c r="E30" s="17"/>
      <c r="F30" s="28">
        <v>0.03</v>
      </c>
      <c r="G30" s="29">
        <f>G27*F30</f>
        <v>0</v>
      </c>
    </row>
    <row r="31" spans="1:7" x14ac:dyDescent="0.25">
      <c r="A31" s="26"/>
      <c r="B31" s="30" t="s">
        <v>83</v>
      </c>
      <c r="C31" s="6" t="s">
        <v>15</v>
      </c>
      <c r="D31" s="17"/>
      <c r="E31" s="17"/>
      <c r="F31" s="28">
        <v>0.01</v>
      </c>
      <c r="G31" s="29">
        <f>G27*F31</f>
        <v>0</v>
      </c>
    </row>
    <row r="32" spans="1:7" x14ac:dyDescent="0.25">
      <c r="A32" s="26"/>
      <c r="B32" s="31" t="s">
        <v>16</v>
      </c>
      <c r="C32" s="6" t="s">
        <v>17</v>
      </c>
      <c r="D32" s="17"/>
      <c r="E32" s="17"/>
      <c r="F32" s="28">
        <v>1E-3</v>
      </c>
      <c r="G32" s="29">
        <f>G27*F32</f>
        <v>0</v>
      </c>
    </row>
    <row r="33" spans="1:7" x14ac:dyDescent="0.25">
      <c r="A33" s="26"/>
      <c r="B33" s="26"/>
      <c r="C33" s="6" t="s">
        <v>18</v>
      </c>
      <c r="D33" s="17"/>
      <c r="E33" s="17"/>
      <c r="F33" s="28">
        <v>0.03</v>
      </c>
      <c r="G33" s="29">
        <f>G27*F33</f>
        <v>0</v>
      </c>
    </row>
    <row r="34" spans="1:7" x14ac:dyDescent="0.25">
      <c r="A34" s="26"/>
      <c r="B34" s="26"/>
      <c r="C34" s="6" t="s">
        <v>19</v>
      </c>
      <c r="D34" s="17"/>
      <c r="E34" s="17"/>
      <c r="F34" s="28">
        <v>0.1</v>
      </c>
      <c r="G34" s="29">
        <f>G27*F34</f>
        <v>0</v>
      </c>
    </row>
    <row r="35" spans="1:7" ht="15.75" thickBot="1" x14ac:dyDescent="0.3">
      <c r="A35" s="26"/>
      <c r="B35" s="26"/>
      <c r="C35" s="6" t="s">
        <v>20</v>
      </c>
      <c r="D35" s="17"/>
      <c r="E35" s="32"/>
      <c r="F35" s="33"/>
      <c r="G35" s="34">
        <f>SUM(G29:G34)</f>
        <v>0</v>
      </c>
    </row>
    <row r="36" spans="1:7" ht="15.75" thickBot="1" x14ac:dyDescent="0.3">
      <c r="A36" s="26"/>
      <c r="B36" s="26"/>
      <c r="C36" s="35"/>
      <c r="D36" s="36"/>
      <c r="E36" s="37" t="s">
        <v>21</v>
      </c>
      <c r="F36" s="38">
        <v>0.18</v>
      </c>
      <c r="G36" s="39">
        <f>G34*F36</f>
        <v>0</v>
      </c>
    </row>
    <row r="37" spans="1:7" ht="15.75" thickBot="1" x14ac:dyDescent="0.3">
      <c r="A37" s="24" t="s">
        <v>22</v>
      </c>
      <c r="B37" s="26"/>
      <c r="C37" s="40"/>
      <c r="D37" s="40"/>
      <c r="E37" s="40"/>
      <c r="F37" s="40"/>
      <c r="G37" s="41"/>
    </row>
    <row r="38" spans="1:7" ht="15.75" thickBot="1" x14ac:dyDescent="0.3">
      <c r="A38" s="40"/>
      <c r="B38" s="26"/>
      <c r="C38" s="40"/>
      <c r="D38" s="40"/>
      <c r="E38" s="42" t="s">
        <v>24</v>
      </c>
      <c r="F38" s="43"/>
      <c r="G38" s="44">
        <f>G27+G35+G36</f>
        <v>0</v>
      </c>
    </row>
    <row r="39" spans="1:7" x14ac:dyDescent="0.25">
      <c r="A39" s="24" t="s">
        <v>25</v>
      </c>
      <c r="C39" s="45"/>
    </row>
    <row r="40" spans="1:7" x14ac:dyDescent="0.25">
      <c r="C40" s="45"/>
    </row>
    <row r="41" spans="1:7" x14ac:dyDescent="0.25">
      <c r="B41" s="46"/>
      <c r="C41" s="45"/>
      <c r="D41" s="1"/>
    </row>
  </sheetData>
  <mergeCells count="1">
    <mergeCell ref="A11:G11"/>
  </mergeCells>
  <pageMargins left="0.7" right="0.7" top="0.75" bottom="0.75" header="0.3" footer="0.3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3"/>
  <sheetViews>
    <sheetView view="pageBreakPreview" topLeftCell="A43" zoomScale="60" zoomScaleNormal="100" workbookViewId="0">
      <selection activeCell="G98" sqref="G98"/>
    </sheetView>
  </sheetViews>
  <sheetFormatPr baseColWidth="10" defaultRowHeight="15" x14ac:dyDescent="0.25"/>
  <cols>
    <col min="1" max="1" width="8.140625" customWidth="1"/>
    <col min="2" max="2" width="50.5703125" customWidth="1"/>
    <col min="3" max="3" width="10.7109375" customWidth="1"/>
    <col min="4" max="4" width="8.28515625" customWidth="1"/>
    <col min="5" max="5" width="16.7109375" customWidth="1"/>
    <col min="6" max="6" width="17" customWidth="1"/>
    <col min="7" max="7" width="14.7109375" customWidth="1"/>
    <col min="8" max="8" width="20" customWidth="1"/>
    <col min="9" max="9" width="14.5703125" customWidth="1"/>
    <col min="10" max="10" width="15.5703125" customWidth="1"/>
    <col min="11" max="11" width="11.5703125" customWidth="1"/>
    <col min="12" max="12" width="14" customWidth="1"/>
    <col min="13" max="13" width="19" customWidth="1"/>
    <col min="15" max="15" width="13.7109375" customWidth="1"/>
    <col min="16" max="16" width="19.28515625" customWidth="1"/>
  </cols>
  <sheetData>
    <row r="3" spans="1:17" ht="27.75" x14ac:dyDescent="0.4">
      <c r="A3" s="216" t="s">
        <v>30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</row>
    <row r="4" spans="1:17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15.75" thickBot="1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8" x14ac:dyDescent="0.25">
      <c r="A6" s="50"/>
      <c r="B6" s="51"/>
      <c r="C6" s="51"/>
      <c r="D6" s="52"/>
      <c r="E6" s="51"/>
      <c r="F6" s="217" t="s">
        <v>31</v>
      </c>
      <c r="G6" s="217"/>
      <c r="H6" s="53">
        <f>E36</f>
        <v>199634.4</v>
      </c>
      <c r="I6" s="54"/>
      <c r="J6" s="54"/>
      <c r="K6" s="55"/>
      <c r="L6" s="55"/>
      <c r="M6" s="55"/>
      <c r="N6" s="55"/>
      <c r="O6" s="55"/>
      <c r="P6" s="55"/>
      <c r="Q6" s="56"/>
    </row>
    <row r="7" spans="1:17" ht="15.75" x14ac:dyDescent="0.25">
      <c r="A7" s="57" t="s">
        <v>32</v>
      </c>
      <c r="B7" s="58" t="s">
        <v>33</v>
      </c>
      <c r="C7" s="49"/>
      <c r="D7" s="58"/>
      <c r="E7" s="59"/>
      <c r="F7" s="218" t="s">
        <v>34</v>
      </c>
      <c r="G7" s="218"/>
      <c r="H7" s="60"/>
      <c r="I7" s="61"/>
      <c r="J7" s="61"/>
      <c r="K7" s="49"/>
      <c r="L7" s="49"/>
      <c r="M7" s="49"/>
      <c r="N7" s="49"/>
      <c r="O7" s="49"/>
      <c r="P7" s="49"/>
      <c r="Q7" s="62"/>
    </row>
    <row r="8" spans="1:17" ht="15.75" x14ac:dyDescent="0.25">
      <c r="A8" s="63" t="s">
        <v>35</v>
      </c>
      <c r="B8" s="219" t="s">
        <v>36</v>
      </c>
      <c r="C8" s="219"/>
      <c r="D8" s="219"/>
      <c r="E8" s="219"/>
      <c r="F8" s="218" t="s">
        <v>37</v>
      </c>
      <c r="G8" s="218"/>
      <c r="H8" s="60">
        <f>H6*20%</f>
        <v>39926.880000000005</v>
      </c>
      <c r="I8" s="64"/>
      <c r="J8" s="64"/>
      <c r="K8" s="49"/>
      <c r="L8" s="49"/>
      <c r="M8" s="49"/>
      <c r="N8" s="49"/>
      <c r="O8" s="49"/>
      <c r="P8" s="49"/>
      <c r="Q8" s="62"/>
    </row>
    <row r="9" spans="1:17" ht="15.75" x14ac:dyDescent="0.25">
      <c r="A9" s="63" t="s">
        <v>38</v>
      </c>
      <c r="B9" s="65">
        <v>44348</v>
      </c>
      <c r="C9" s="49"/>
      <c r="D9" s="66"/>
      <c r="E9" s="67"/>
      <c r="F9" s="68" t="s">
        <v>39</v>
      </c>
      <c r="G9" s="68"/>
      <c r="H9" s="60"/>
      <c r="I9" s="64"/>
      <c r="J9" s="64"/>
      <c r="K9" s="49"/>
      <c r="L9" s="49"/>
      <c r="M9" s="49"/>
      <c r="N9" s="49"/>
      <c r="O9" s="49"/>
      <c r="P9" s="49"/>
      <c r="Q9" s="62"/>
    </row>
    <row r="10" spans="1:17" ht="15.75" x14ac:dyDescent="0.25">
      <c r="A10" s="57" t="s">
        <v>40</v>
      </c>
      <c r="B10" s="69" t="s">
        <v>74</v>
      </c>
      <c r="C10" s="49"/>
      <c r="D10" s="58"/>
      <c r="E10" s="59"/>
      <c r="F10" s="68" t="s">
        <v>41</v>
      </c>
      <c r="G10" s="68"/>
      <c r="H10" s="70" t="s">
        <v>42</v>
      </c>
      <c r="I10" s="71"/>
      <c r="J10" s="71"/>
      <c r="K10" s="49"/>
      <c r="L10" s="49"/>
      <c r="M10" s="49"/>
      <c r="N10" s="49"/>
      <c r="O10" s="49"/>
      <c r="P10" s="49"/>
      <c r="Q10" s="62"/>
    </row>
    <row r="11" spans="1:17" ht="16.5" thickBot="1" x14ac:dyDescent="0.3">
      <c r="A11" s="72" t="s">
        <v>43</v>
      </c>
      <c r="B11" s="73" t="s">
        <v>27</v>
      </c>
      <c r="C11" s="74"/>
      <c r="D11" s="75"/>
      <c r="E11" s="76"/>
      <c r="F11" s="215" t="s">
        <v>44</v>
      </c>
      <c r="G11" s="215"/>
      <c r="H11" s="77">
        <f>+IFERROR((K38+#REF!+#REF!+#REF!)/(#REF!+#REF!),0)</f>
        <v>0</v>
      </c>
      <c r="I11" s="78"/>
      <c r="J11" s="78"/>
      <c r="K11" s="74"/>
      <c r="L11" s="74"/>
      <c r="M11" s="74"/>
      <c r="N11" s="74"/>
      <c r="O11" s="74"/>
      <c r="P11" s="74"/>
      <c r="Q11" s="79"/>
    </row>
    <row r="12" spans="1:17" ht="16.5" thickBot="1" x14ac:dyDescent="0.3">
      <c r="A12" s="228"/>
      <c r="B12" s="229"/>
      <c r="C12" s="229"/>
      <c r="D12" s="229"/>
      <c r="E12" s="229"/>
      <c r="F12" s="229"/>
      <c r="G12" s="230"/>
      <c r="H12" s="231" t="s">
        <v>45</v>
      </c>
      <c r="I12" s="220"/>
      <c r="J12" s="220"/>
      <c r="K12" s="231" t="s">
        <v>46</v>
      </c>
      <c r="L12" s="220"/>
      <c r="M12" s="221"/>
      <c r="N12" s="220" t="s">
        <v>47</v>
      </c>
      <c r="O12" s="220"/>
      <c r="P12" s="221"/>
      <c r="Q12" s="222" t="s">
        <v>48</v>
      </c>
    </row>
    <row r="13" spans="1:17" ht="15.75" thickBot="1" x14ac:dyDescent="0.3">
      <c r="A13" s="80" t="s">
        <v>49</v>
      </c>
      <c r="B13" s="81" t="s">
        <v>50</v>
      </c>
      <c r="C13" s="81" t="s">
        <v>51</v>
      </c>
      <c r="D13" s="81" t="s">
        <v>52</v>
      </c>
      <c r="E13" s="81" t="s">
        <v>53</v>
      </c>
      <c r="F13" s="81" t="s">
        <v>54</v>
      </c>
      <c r="G13" s="82" t="s">
        <v>55</v>
      </c>
      <c r="H13" s="83" t="s">
        <v>5</v>
      </c>
      <c r="I13" s="84" t="s">
        <v>56</v>
      </c>
      <c r="J13" s="85" t="s">
        <v>57</v>
      </c>
      <c r="K13" s="86" t="s">
        <v>5</v>
      </c>
      <c r="L13" s="86" t="s">
        <v>56</v>
      </c>
      <c r="M13" s="86" t="s">
        <v>57</v>
      </c>
      <c r="N13" s="83" t="s">
        <v>5</v>
      </c>
      <c r="O13" s="84" t="s">
        <v>56</v>
      </c>
      <c r="P13" s="84" t="s">
        <v>57</v>
      </c>
      <c r="Q13" s="223"/>
    </row>
    <row r="14" spans="1:17" x14ac:dyDescent="0.25">
      <c r="A14" s="87"/>
      <c r="B14" s="88"/>
      <c r="C14" s="88"/>
      <c r="D14" s="88"/>
      <c r="E14" s="88"/>
      <c r="F14" s="88"/>
      <c r="G14" s="89"/>
      <c r="H14" s="90"/>
      <c r="I14" s="91"/>
      <c r="J14" s="92"/>
      <c r="K14" s="93"/>
      <c r="L14" s="94"/>
      <c r="M14" s="95"/>
      <c r="N14" s="90"/>
      <c r="O14" s="91"/>
      <c r="P14" s="96"/>
      <c r="Q14" s="97"/>
    </row>
    <row r="15" spans="1:17" x14ac:dyDescent="0.25">
      <c r="A15" s="98">
        <v>1</v>
      </c>
      <c r="B15" s="99" t="s">
        <v>10</v>
      </c>
      <c r="C15" s="100"/>
      <c r="D15" s="101"/>
      <c r="E15" s="100"/>
      <c r="F15" s="100"/>
      <c r="G15" s="102"/>
      <c r="H15" s="103"/>
      <c r="I15" s="104"/>
      <c r="J15" s="105"/>
      <c r="K15" s="103"/>
      <c r="L15" s="104"/>
      <c r="M15" s="105"/>
      <c r="N15" s="103"/>
      <c r="O15" s="104"/>
      <c r="P15" s="106"/>
      <c r="Q15" s="107"/>
    </row>
    <row r="16" spans="1:17" x14ac:dyDescent="0.25">
      <c r="A16" s="108"/>
      <c r="B16" s="109"/>
      <c r="C16" s="100"/>
      <c r="D16" s="101"/>
      <c r="E16" s="100"/>
      <c r="F16" s="100"/>
      <c r="G16" s="102"/>
      <c r="H16" s="103"/>
      <c r="I16" s="104"/>
      <c r="J16" s="105"/>
      <c r="K16" s="110"/>
      <c r="L16" s="111"/>
      <c r="M16" s="112">
        <f>L17+L18+L19</f>
        <v>125765.5</v>
      </c>
      <c r="N16" s="110"/>
      <c r="O16" s="111"/>
      <c r="P16" s="113">
        <f>O17+O18+O19</f>
        <v>125765.5</v>
      </c>
      <c r="Q16" s="114">
        <f>P16/G20</f>
        <v>0.77109442060085842</v>
      </c>
    </row>
    <row r="17" spans="1:17" x14ac:dyDescent="0.25">
      <c r="A17" s="115">
        <v>1.1000000000000001</v>
      </c>
      <c r="B17" s="109" t="s">
        <v>73</v>
      </c>
      <c r="C17" s="100">
        <v>466</v>
      </c>
      <c r="D17" s="101" t="s">
        <v>11</v>
      </c>
      <c r="E17" s="100">
        <v>350</v>
      </c>
      <c r="F17" s="100">
        <f>+E17*C17</f>
        <v>163100</v>
      </c>
      <c r="G17" s="102"/>
      <c r="H17" s="103"/>
      <c r="I17" s="104"/>
      <c r="J17" s="105"/>
      <c r="K17" s="116">
        <v>359.33</v>
      </c>
      <c r="L17" s="117">
        <f>K17*E17</f>
        <v>125765.5</v>
      </c>
      <c r="M17" s="105"/>
      <c r="N17" s="116">
        <v>359.33</v>
      </c>
      <c r="O17" s="118">
        <f>L17+I17</f>
        <v>125765.5</v>
      </c>
      <c r="P17" s="106"/>
      <c r="Q17" s="119"/>
    </row>
    <row r="18" spans="1:17" x14ac:dyDescent="0.25">
      <c r="A18" s="120"/>
      <c r="B18" s="120"/>
      <c r="C18" s="121"/>
      <c r="D18" s="101"/>
      <c r="E18" s="100"/>
      <c r="F18" s="100"/>
      <c r="G18" s="122"/>
      <c r="H18" s="103"/>
      <c r="I18" s="104"/>
      <c r="J18" s="105"/>
      <c r="K18" s="116"/>
      <c r="L18" s="117"/>
      <c r="M18" s="105"/>
      <c r="N18" s="116"/>
      <c r="O18" s="118"/>
      <c r="P18" s="106"/>
      <c r="Q18" s="119"/>
    </row>
    <row r="19" spans="1:17" x14ac:dyDescent="0.25">
      <c r="A19" s="120"/>
      <c r="B19" s="120"/>
      <c r="C19" s="121"/>
      <c r="D19" s="101"/>
      <c r="E19" s="100"/>
      <c r="F19" s="100"/>
      <c r="G19" s="122"/>
      <c r="H19" s="103"/>
      <c r="I19" s="104"/>
      <c r="J19" s="105"/>
      <c r="K19" s="116"/>
      <c r="L19" s="117"/>
      <c r="M19" s="105"/>
      <c r="N19" s="116"/>
      <c r="O19" s="118"/>
      <c r="P19" s="106"/>
      <c r="Q19" s="119"/>
    </row>
    <row r="20" spans="1:17" x14ac:dyDescent="0.25">
      <c r="A20" s="120"/>
      <c r="B20" s="120"/>
      <c r="C20" s="121"/>
      <c r="D20" s="121"/>
      <c r="E20" s="121"/>
      <c r="F20" s="121"/>
      <c r="G20" s="122">
        <f>F17+F18+F19</f>
        <v>163100</v>
      </c>
      <c r="H20" s="103"/>
      <c r="I20" s="104"/>
      <c r="J20" s="105"/>
      <c r="K20" s="103"/>
      <c r="L20" s="104"/>
      <c r="M20" s="105"/>
      <c r="N20" s="103"/>
      <c r="O20" s="104"/>
      <c r="P20" s="106"/>
      <c r="Q20" s="119"/>
    </row>
    <row r="21" spans="1:17" ht="15.75" thickBot="1" x14ac:dyDescent="0.3">
      <c r="A21" s="130"/>
      <c r="B21" s="123"/>
      <c r="C21" s="123"/>
      <c r="D21" s="124"/>
      <c r="E21" s="123"/>
      <c r="F21" s="123"/>
      <c r="G21" s="125"/>
      <c r="H21" s="126"/>
      <c r="I21" s="127"/>
      <c r="J21" s="128"/>
      <c r="K21" s="126"/>
      <c r="L21" s="127"/>
      <c r="M21" s="128"/>
      <c r="N21" s="126"/>
      <c r="O21" s="127"/>
      <c r="P21" s="129"/>
      <c r="Q21" s="131"/>
    </row>
    <row r="22" spans="1:17" ht="15.75" thickBot="1" x14ac:dyDescent="0.3">
      <c r="A22" s="132"/>
      <c r="B22" s="133"/>
      <c r="C22" s="134"/>
      <c r="D22" s="134"/>
      <c r="E22" s="134" t="s">
        <v>12</v>
      </c>
      <c r="F22" s="134"/>
      <c r="G22" s="135">
        <f>G20</f>
        <v>163100</v>
      </c>
      <c r="H22" s="136"/>
      <c r="I22" s="134"/>
      <c r="J22" s="137"/>
      <c r="K22" s="136"/>
      <c r="L22" s="134"/>
      <c r="M22" s="138">
        <f>M16</f>
        <v>125765.5</v>
      </c>
      <c r="N22" s="136"/>
      <c r="O22" s="134"/>
      <c r="P22" s="139">
        <f>P16</f>
        <v>125765.5</v>
      </c>
      <c r="Q22" s="140">
        <f>P22/G22</f>
        <v>0.77109442060085842</v>
      </c>
    </row>
    <row r="23" spans="1:17" ht="15.75" thickBot="1" x14ac:dyDescent="0.3">
      <c r="A23" s="141"/>
      <c r="B23" s="142"/>
      <c r="C23" s="142"/>
      <c r="D23" s="142"/>
      <c r="E23" s="142"/>
      <c r="F23" s="143"/>
      <c r="G23" s="144"/>
      <c r="H23" s="145"/>
      <c r="I23" s="146"/>
      <c r="J23" s="147"/>
      <c r="K23" s="148"/>
      <c r="L23" s="149"/>
      <c r="M23" s="150"/>
      <c r="N23" s="151"/>
      <c r="O23" s="152"/>
      <c r="P23" s="152"/>
      <c r="Q23" s="147"/>
    </row>
    <row r="24" spans="1:17" ht="15.75" x14ac:dyDescent="0.25">
      <c r="A24" s="153"/>
      <c r="B24" s="154" t="s">
        <v>58</v>
      </c>
      <c r="C24" s="155"/>
      <c r="D24" s="155"/>
      <c r="E24" s="156">
        <f>G22</f>
        <v>163100</v>
      </c>
      <c r="F24" s="155"/>
      <c r="G24" s="157"/>
      <c r="H24" s="158"/>
      <c r="I24" s="159"/>
      <c r="J24" s="160"/>
      <c r="K24" s="158"/>
      <c r="L24" s="159"/>
      <c r="M24" s="161"/>
      <c r="N24" s="162"/>
      <c r="O24" s="159"/>
      <c r="P24" s="159"/>
      <c r="Q24" s="161"/>
    </row>
    <row r="25" spans="1:17" ht="15.75" x14ac:dyDescent="0.25">
      <c r="A25" s="163"/>
      <c r="B25" s="164" t="s">
        <v>59</v>
      </c>
      <c r="C25" s="165"/>
      <c r="D25" s="165"/>
      <c r="E25" s="165"/>
      <c r="F25" s="165"/>
      <c r="G25" s="166"/>
      <c r="H25" s="167"/>
      <c r="I25" s="168"/>
      <c r="J25" s="169"/>
      <c r="K25" s="167"/>
      <c r="L25" s="168"/>
      <c r="M25" s="170"/>
      <c r="N25" s="171"/>
      <c r="O25" s="168"/>
      <c r="P25" s="168"/>
      <c r="Q25" s="170"/>
    </row>
    <row r="26" spans="1:17" x14ac:dyDescent="0.25">
      <c r="A26" s="167"/>
      <c r="B26" s="168" t="s">
        <v>29</v>
      </c>
      <c r="C26" s="172">
        <v>3.5000000000000003E-2</v>
      </c>
      <c r="D26" s="168"/>
      <c r="E26" s="173">
        <f>E24*C26</f>
        <v>5708.5000000000009</v>
      </c>
      <c r="F26" s="168"/>
      <c r="G26" s="169"/>
      <c r="H26" s="167"/>
      <c r="I26" s="168"/>
      <c r="J26" s="169"/>
      <c r="K26" s="167"/>
      <c r="L26" s="168"/>
      <c r="M26" s="174">
        <f>M22*C26</f>
        <v>4401.7925000000005</v>
      </c>
      <c r="N26" s="175"/>
      <c r="O26" s="176"/>
      <c r="P26" s="177">
        <f>M26</f>
        <v>4401.7925000000005</v>
      </c>
      <c r="Q26" s="170"/>
    </row>
    <row r="27" spans="1:17" x14ac:dyDescent="0.25">
      <c r="A27" s="167"/>
      <c r="B27" s="168" t="s">
        <v>60</v>
      </c>
      <c r="C27" s="172">
        <v>0.01</v>
      </c>
      <c r="D27" s="168"/>
      <c r="E27" s="173">
        <f>E24*C27</f>
        <v>1631</v>
      </c>
      <c r="F27" s="168"/>
      <c r="G27" s="169"/>
      <c r="H27" s="167"/>
      <c r="I27" s="168"/>
      <c r="J27" s="169"/>
      <c r="K27" s="167"/>
      <c r="L27" s="168"/>
      <c r="M27" s="174">
        <f>M22*C27</f>
        <v>1257.655</v>
      </c>
      <c r="N27" s="175"/>
      <c r="O27" s="176"/>
      <c r="P27" s="177">
        <f>P22*C27</f>
        <v>1257.655</v>
      </c>
      <c r="Q27" s="170"/>
    </row>
    <row r="28" spans="1:17" x14ac:dyDescent="0.25">
      <c r="A28" s="167"/>
      <c r="B28" s="168" t="s">
        <v>17</v>
      </c>
      <c r="C28" s="172">
        <v>1E-3</v>
      </c>
      <c r="D28" s="168"/>
      <c r="E28" s="173">
        <f>E24*C28</f>
        <v>163.1</v>
      </c>
      <c r="F28" s="168"/>
      <c r="G28" s="169"/>
      <c r="H28" s="167"/>
      <c r="I28" s="168"/>
      <c r="J28" s="169"/>
      <c r="K28" s="167"/>
      <c r="L28" s="168"/>
      <c r="M28" s="174">
        <f>M22*C28</f>
        <v>125.7655</v>
      </c>
      <c r="N28" s="175"/>
      <c r="O28" s="176"/>
      <c r="P28" s="177">
        <f>P22*C28</f>
        <v>125.7655</v>
      </c>
      <c r="Q28" s="170"/>
    </row>
    <row r="29" spans="1:17" x14ac:dyDescent="0.25">
      <c r="A29" s="167"/>
      <c r="B29" s="168" t="s">
        <v>13</v>
      </c>
      <c r="C29" s="172">
        <v>0.03</v>
      </c>
      <c r="D29" s="168"/>
      <c r="E29" s="173">
        <f>E24*C29</f>
        <v>4893</v>
      </c>
      <c r="F29" s="168"/>
      <c r="G29" s="169"/>
      <c r="H29" s="167"/>
      <c r="I29" s="168"/>
      <c r="J29" s="169"/>
      <c r="K29" s="167"/>
      <c r="L29" s="168"/>
      <c r="M29" s="174">
        <f>M22*C29</f>
        <v>3772.9649999999997</v>
      </c>
      <c r="N29" s="175"/>
      <c r="O29" s="176"/>
      <c r="P29" s="177">
        <f>P22*C29</f>
        <v>3772.9649999999997</v>
      </c>
      <c r="Q29" s="170"/>
    </row>
    <row r="30" spans="1:17" x14ac:dyDescent="0.25">
      <c r="A30" s="167"/>
      <c r="B30" s="168" t="s">
        <v>61</v>
      </c>
      <c r="C30" s="172">
        <v>0.03</v>
      </c>
      <c r="D30" s="168"/>
      <c r="E30" s="173">
        <f>E24*C30</f>
        <v>4893</v>
      </c>
      <c r="F30" s="168"/>
      <c r="G30" s="169"/>
      <c r="H30" s="167"/>
      <c r="I30" s="168"/>
      <c r="J30" s="169"/>
      <c r="K30" s="167"/>
      <c r="L30" s="168"/>
      <c r="M30" s="174">
        <f>M22*C30</f>
        <v>3772.9649999999997</v>
      </c>
      <c r="N30" s="175"/>
      <c r="O30" s="176"/>
      <c r="P30" s="177">
        <f>P22*C30</f>
        <v>3772.9649999999997</v>
      </c>
      <c r="Q30" s="170"/>
    </row>
    <row r="31" spans="1:17" x14ac:dyDescent="0.25">
      <c r="A31" s="167"/>
      <c r="B31" s="168" t="s">
        <v>62</v>
      </c>
      <c r="C31" s="172">
        <v>0.1</v>
      </c>
      <c r="D31" s="168"/>
      <c r="E31" s="173">
        <f>E24*C31</f>
        <v>16310</v>
      </c>
      <c r="F31" s="168"/>
      <c r="G31" s="169"/>
      <c r="H31" s="167"/>
      <c r="I31" s="168"/>
      <c r="J31" s="169"/>
      <c r="K31" s="167"/>
      <c r="L31" s="168"/>
      <c r="M31" s="174">
        <f>M22*C31</f>
        <v>12576.550000000001</v>
      </c>
      <c r="N31" s="175"/>
      <c r="O31" s="176"/>
      <c r="P31" s="177">
        <f>P22*C31</f>
        <v>12576.550000000001</v>
      </c>
      <c r="Q31" s="170"/>
    </row>
    <row r="32" spans="1:17" x14ac:dyDescent="0.25">
      <c r="A32" s="167"/>
      <c r="B32" s="168"/>
      <c r="C32" s="168"/>
      <c r="D32" s="168"/>
      <c r="E32" s="168"/>
      <c r="F32" s="168"/>
      <c r="G32" s="178"/>
      <c r="H32" s="167"/>
      <c r="I32" s="168"/>
      <c r="J32" s="169"/>
      <c r="K32" s="167"/>
      <c r="L32" s="168"/>
      <c r="M32" s="174"/>
      <c r="N32" s="175"/>
      <c r="O32" s="176"/>
      <c r="P32" s="177"/>
      <c r="Q32" s="170"/>
    </row>
    <row r="33" spans="1:17" x14ac:dyDescent="0.25">
      <c r="A33" s="167"/>
      <c r="B33" s="168" t="s">
        <v>63</v>
      </c>
      <c r="C33" s="179">
        <v>0.18</v>
      </c>
      <c r="D33" s="168"/>
      <c r="E33" s="180">
        <f>E31*C33</f>
        <v>2935.7999999999997</v>
      </c>
      <c r="F33" s="181"/>
      <c r="G33" s="178"/>
      <c r="H33" s="167"/>
      <c r="I33" s="168"/>
      <c r="J33" s="169"/>
      <c r="K33" s="167"/>
      <c r="L33" s="168"/>
      <c r="M33" s="174">
        <f>M31*C33</f>
        <v>2263.779</v>
      </c>
      <c r="N33" s="175"/>
      <c r="O33" s="176"/>
      <c r="P33" s="177">
        <f>P31*C33</f>
        <v>2263.779</v>
      </c>
      <c r="Q33" s="170"/>
    </row>
    <row r="34" spans="1:17" ht="15.75" thickBot="1" x14ac:dyDescent="0.3">
      <c r="A34" s="145"/>
      <c r="B34" s="146"/>
      <c r="C34" s="146"/>
      <c r="D34" s="146"/>
      <c r="E34" s="146"/>
      <c r="F34" s="146"/>
      <c r="G34" s="182"/>
      <c r="H34" s="167"/>
      <c r="I34" s="168"/>
      <c r="J34" s="169"/>
      <c r="K34" s="167"/>
      <c r="L34" s="168"/>
      <c r="M34" s="183"/>
      <c r="N34" s="175"/>
      <c r="O34" s="176"/>
      <c r="P34" s="176"/>
      <c r="Q34" s="170"/>
    </row>
    <row r="35" spans="1:17" ht="15.75" thickBot="1" x14ac:dyDescent="0.3">
      <c r="A35" s="184"/>
      <c r="B35" s="1"/>
      <c r="C35" s="1"/>
      <c r="D35" s="1"/>
      <c r="E35" s="1"/>
      <c r="F35" s="1"/>
      <c r="G35" s="1"/>
      <c r="H35" s="167"/>
      <c r="I35" s="168"/>
      <c r="J35" s="169"/>
      <c r="K35" s="167"/>
      <c r="L35" s="168"/>
      <c r="M35" s="183"/>
      <c r="N35" s="175"/>
      <c r="O35" s="176"/>
      <c r="P35" s="176"/>
      <c r="Q35" s="170"/>
    </row>
    <row r="36" spans="1:17" ht="16.5" thickBot="1" x14ac:dyDescent="0.3">
      <c r="A36" s="185"/>
      <c r="B36" s="186"/>
      <c r="C36" s="187" t="s">
        <v>64</v>
      </c>
      <c r="D36" s="188"/>
      <c r="E36" s="189">
        <f>E24+E26+E27+E28+E29+E30+E31+E33</f>
        <v>199634.4</v>
      </c>
      <c r="F36" s="186"/>
      <c r="G36" s="186"/>
      <c r="H36" s="145"/>
      <c r="I36" s="146"/>
      <c r="J36" s="190"/>
      <c r="K36" s="145"/>
      <c r="L36" s="146"/>
      <c r="M36" s="191">
        <f>M22+M26+M27+M28+M29+M30+M31+M33</f>
        <v>153936.97200000001</v>
      </c>
      <c r="N36" s="192"/>
      <c r="O36" s="193"/>
      <c r="P36" s="194">
        <f>P22+P26+P27+P28+P29+P30+P31+P33</f>
        <v>153936.97200000001</v>
      </c>
      <c r="Q36" s="147"/>
    </row>
    <row r="37" spans="1:17" ht="15.75" thickBot="1" x14ac:dyDescent="0.3"/>
    <row r="38" spans="1:17" ht="16.5" thickBot="1" x14ac:dyDescent="0.3">
      <c r="M38" s="187" t="s">
        <v>65</v>
      </c>
      <c r="N38" s="188"/>
      <c r="O38" s="188"/>
      <c r="P38" s="195">
        <f>H8</f>
        <v>39926.880000000005</v>
      </c>
    </row>
    <row r="39" spans="1:17" ht="15.75" x14ac:dyDescent="0.25">
      <c r="B39" t="s">
        <v>66</v>
      </c>
      <c r="M39" s="196"/>
      <c r="N39" s="196"/>
      <c r="O39" s="196"/>
      <c r="P39" s="197"/>
    </row>
    <row r="40" spans="1:17" ht="15.75" x14ac:dyDescent="0.25">
      <c r="M40" s="198"/>
      <c r="N40" s="196"/>
      <c r="O40" s="196"/>
      <c r="P40" s="197"/>
    </row>
    <row r="41" spans="1:17" ht="15.75" thickBot="1" x14ac:dyDescent="0.3">
      <c r="M41" s="198"/>
      <c r="N41" s="198"/>
      <c r="O41" s="198"/>
      <c r="P41" s="198"/>
    </row>
    <row r="42" spans="1:17" ht="16.5" thickBot="1" x14ac:dyDescent="0.3">
      <c r="B42" s="199" t="s">
        <v>14</v>
      </c>
      <c r="C42" s="224" t="s">
        <v>23</v>
      </c>
      <c r="D42" s="224"/>
      <c r="E42" s="224"/>
      <c r="F42" s="224" t="s">
        <v>25</v>
      </c>
      <c r="G42" s="224"/>
      <c r="H42" s="224" t="s">
        <v>67</v>
      </c>
      <c r="I42" s="224"/>
      <c r="J42" s="224" t="s">
        <v>75</v>
      </c>
      <c r="K42" s="224"/>
      <c r="L42" s="225"/>
      <c r="M42" s="187" t="s">
        <v>68</v>
      </c>
      <c r="N42" s="188"/>
      <c r="O42" s="188"/>
      <c r="P42" s="195">
        <f>P36-P38-P40</f>
        <v>114010.092</v>
      </c>
    </row>
    <row r="43" spans="1:17" x14ac:dyDescent="0.25">
      <c r="B43" s="200" t="s">
        <v>16</v>
      </c>
      <c r="C43" s="226" t="s">
        <v>69</v>
      </c>
      <c r="D43" s="226"/>
      <c r="E43" s="226"/>
      <c r="F43" s="226" t="s">
        <v>70</v>
      </c>
      <c r="G43" s="226"/>
      <c r="H43" s="226" t="s">
        <v>71</v>
      </c>
      <c r="I43" s="226"/>
      <c r="J43" s="227" t="s">
        <v>72</v>
      </c>
      <c r="K43" s="227"/>
      <c r="L43" s="227"/>
    </row>
    <row r="53" spans="1:17" ht="27.75" x14ac:dyDescent="0.4">
      <c r="A53" s="216" t="s">
        <v>30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</row>
    <row r="54" spans="1:17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</row>
    <row r="55" spans="1:17" ht="15.75" thickBot="1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</row>
    <row r="56" spans="1:17" ht="18" x14ac:dyDescent="0.25">
      <c r="A56" s="50"/>
      <c r="B56" s="51"/>
      <c r="C56" s="51"/>
      <c r="D56" s="52"/>
      <c r="E56" s="51"/>
      <c r="F56" s="217" t="s">
        <v>31</v>
      </c>
      <c r="G56" s="217"/>
      <c r="H56" s="53">
        <f>E86</f>
        <v>199634.4</v>
      </c>
      <c r="I56" s="54"/>
      <c r="J56" s="54"/>
      <c r="K56" s="55"/>
      <c r="L56" s="55"/>
      <c r="M56" s="55"/>
      <c r="N56" s="55"/>
      <c r="O56" s="55"/>
      <c r="P56" s="55"/>
      <c r="Q56" s="56"/>
    </row>
    <row r="57" spans="1:17" ht="15.75" x14ac:dyDescent="0.25">
      <c r="A57" s="57" t="s">
        <v>32</v>
      </c>
      <c r="B57" s="204" t="s">
        <v>33</v>
      </c>
      <c r="C57" s="49"/>
      <c r="D57" s="204"/>
      <c r="E57" s="59"/>
      <c r="F57" s="218" t="s">
        <v>34</v>
      </c>
      <c r="G57" s="218"/>
      <c r="H57" s="60"/>
      <c r="I57" s="61"/>
      <c r="J57" s="61"/>
      <c r="K57" s="49"/>
      <c r="L57" s="49"/>
      <c r="M57" s="49"/>
      <c r="N57" s="49"/>
      <c r="O57" s="49"/>
      <c r="P57" s="49"/>
      <c r="Q57" s="62"/>
    </row>
    <row r="58" spans="1:17" ht="15.75" x14ac:dyDescent="0.25">
      <c r="A58" s="63" t="s">
        <v>35</v>
      </c>
      <c r="B58" s="219" t="s">
        <v>76</v>
      </c>
      <c r="C58" s="219"/>
      <c r="D58" s="219"/>
      <c r="E58" s="219"/>
      <c r="F58" s="218" t="s">
        <v>37</v>
      </c>
      <c r="G58" s="218"/>
      <c r="H58" s="60">
        <f>H56*20%</f>
        <v>39926.880000000005</v>
      </c>
      <c r="I58" s="64"/>
      <c r="J58" s="64"/>
      <c r="K58" s="49"/>
      <c r="L58" s="49"/>
      <c r="M58" s="49"/>
      <c r="N58" s="49"/>
      <c r="O58" s="49"/>
      <c r="P58" s="49"/>
      <c r="Q58" s="62"/>
    </row>
    <row r="59" spans="1:17" ht="15.75" x14ac:dyDescent="0.25">
      <c r="A59" s="63" t="s">
        <v>38</v>
      </c>
      <c r="B59" s="65">
        <v>44440</v>
      </c>
      <c r="C59" s="49"/>
      <c r="D59" s="66"/>
      <c r="E59" s="67"/>
      <c r="F59" s="203" t="s">
        <v>39</v>
      </c>
      <c r="G59" s="203"/>
      <c r="H59" s="60"/>
      <c r="I59" s="64"/>
      <c r="J59" s="64"/>
      <c r="K59" s="49"/>
      <c r="L59" s="49"/>
      <c r="M59" s="49"/>
      <c r="N59" s="49"/>
      <c r="O59" s="49"/>
      <c r="P59" s="49"/>
      <c r="Q59" s="62"/>
    </row>
    <row r="60" spans="1:17" ht="15.75" x14ac:dyDescent="0.25">
      <c r="A60" s="57" t="s">
        <v>40</v>
      </c>
      <c r="B60" s="69" t="s">
        <v>74</v>
      </c>
      <c r="C60" s="49"/>
      <c r="D60" s="204"/>
      <c r="E60" s="59"/>
      <c r="F60" s="203" t="s">
        <v>41</v>
      </c>
      <c r="G60" s="203"/>
      <c r="H60" s="70" t="s">
        <v>42</v>
      </c>
      <c r="I60" s="71"/>
      <c r="J60" s="71"/>
      <c r="K60" s="49"/>
      <c r="L60" s="49"/>
      <c r="M60" s="49"/>
      <c r="N60" s="49"/>
      <c r="O60" s="49"/>
      <c r="P60" s="49"/>
      <c r="Q60" s="62"/>
    </row>
    <row r="61" spans="1:17" ht="16.5" thickBot="1" x14ac:dyDescent="0.3">
      <c r="A61" s="72" t="s">
        <v>43</v>
      </c>
      <c r="B61" s="73" t="s">
        <v>27</v>
      </c>
      <c r="C61" s="74"/>
      <c r="D61" s="75"/>
      <c r="E61" s="76"/>
      <c r="F61" s="215" t="s">
        <v>44</v>
      </c>
      <c r="G61" s="215"/>
      <c r="H61" s="77">
        <f>+IFERROR((K88+#REF!+#REF!+#REF!)/(#REF!+#REF!),0)</f>
        <v>0</v>
      </c>
      <c r="I61" s="78"/>
      <c r="J61" s="78"/>
      <c r="K61" s="74"/>
      <c r="L61" s="74"/>
      <c r="M61" s="74"/>
      <c r="N61" s="74"/>
      <c r="O61" s="74"/>
      <c r="P61" s="74"/>
      <c r="Q61" s="79"/>
    </row>
    <row r="62" spans="1:17" ht="16.5" thickBot="1" x14ac:dyDescent="0.3">
      <c r="A62" s="228"/>
      <c r="B62" s="229"/>
      <c r="C62" s="229"/>
      <c r="D62" s="229"/>
      <c r="E62" s="229"/>
      <c r="F62" s="229"/>
      <c r="G62" s="230"/>
      <c r="H62" s="231" t="s">
        <v>45</v>
      </c>
      <c r="I62" s="220"/>
      <c r="J62" s="220"/>
      <c r="K62" s="231" t="s">
        <v>46</v>
      </c>
      <c r="L62" s="220"/>
      <c r="M62" s="221"/>
      <c r="N62" s="220" t="s">
        <v>47</v>
      </c>
      <c r="O62" s="220"/>
      <c r="P62" s="221"/>
      <c r="Q62" s="222" t="s">
        <v>48</v>
      </c>
    </row>
    <row r="63" spans="1:17" ht="15.75" thickBot="1" x14ac:dyDescent="0.3">
      <c r="A63" s="80" t="s">
        <v>49</v>
      </c>
      <c r="B63" s="81" t="s">
        <v>50</v>
      </c>
      <c r="C63" s="81" t="s">
        <v>51</v>
      </c>
      <c r="D63" s="81" t="s">
        <v>52</v>
      </c>
      <c r="E63" s="81" t="s">
        <v>53</v>
      </c>
      <c r="F63" s="81" t="s">
        <v>54</v>
      </c>
      <c r="G63" s="82" t="s">
        <v>55</v>
      </c>
      <c r="H63" s="83" t="s">
        <v>5</v>
      </c>
      <c r="I63" s="84" t="s">
        <v>56</v>
      </c>
      <c r="J63" s="85" t="s">
        <v>57</v>
      </c>
      <c r="K63" s="86" t="s">
        <v>5</v>
      </c>
      <c r="L63" s="86" t="s">
        <v>56</v>
      </c>
      <c r="M63" s="86" t="s">
        <v>57</v>
      </c>
      <c r="N63" s="83" t="s">
        <v>5</v>
      </c>
      <c r="O63" s="84" t="s">
        <v>56</v>
      </c>
      <c r="P63" s="84" t="s">
        <v>57</v>
      </c>
      <c r="Q63" s="223"/>
    </row>
    <row r="64" spans="1:17" x14ac:dyDescent="0.25">
      <c r="A64" s="87"/>
      <c r="B64" s="88"/>
      <c r="C64" s="88"/>
      <c r="D64" s="88"/>
      <c r="E64" s="88"/>
      <c r="F64" s="88"/>
      <c r="G64" s="89"/>
      <c r="H64" s="90"/>
      <c r="I64" s="91"/>
      <c r="J64" s="92"/>
      <c r="K64" s="93"/>
      <c r="L64" s="94"/>
      <c r="M64" s="95"/>
      <c r="N64" s="90"/>
      <c r="O64" s="91"/>
      <c r="P64" s="96"/>
      <c r="Q64" s="97"/>
    </row>
    <row r="65" spans="1:17" x14ac:dyDescent="0.25">
      <c r="A65" s="98">
        <v>1</v>
      </c>
      <c r="B65" s="99" t="s">
        <v>10</v>
      </c>
      <c r="C65" s="100"/>
      <c r="D65" s="101"/>
      <c r="E65" s="100"/>
      <c r="F65" s="100"/>
      <c r="G65" s="102"/>
      <c r="H65" s="103"/>
      <c r="I65" s="104"/>
      <c r="J65" s="105"/>
      <c r="K65" s="103"/>
      <c r="L65" s="104"/>
      <c r="M65" s="105"/>
      <c r="N65" s="103"/>
      <c r="O65" s="104"/>
      <c r="P65" s="106"/>
      <c r="Q65" s="107"/>
    </row>
    <row r="66" spans="1:17" x14ac:dyDescent="0.25">
      <c r="A66" s="108"/>
      <c r="B66" s="109"/>
      <c r="C66" s="100"/>
      <c r="D66" s="101"/>
      <c r="E66" s="100"/>
      <c r="F66" s="100"/>
      <c r="G66" s="102"/>
      <c r="H66" s="103"/>
      <c r="I66" s="104"/>
      <c r="J66" s="105"/>
      <c r="K66" s="110"/>
      <c r="L66" s="111"/>
      <c r="M66" s="112">
        <f>L67+L68+L69</f>
        <v>37334.5</v>
      </c>
      <c r="N66" s="110"/>
      <c r="O66" s="111"/>
      <c r="P66" s="113">
        <f>O67+O68+O69</f>
        <v>163100</v>
      </c>
      <c r="Q66" s="114">
        <f>P66/G70</f>
        <v>1</v>
      </c>
    </row>
    <row r="67" spans="1:17" x14ac:dyDescent="0.25">
      <c r="A67" s="115">
        <v>1.1000000000000001</v>
      </c>
      <c r="B67" s="109" t="s">
        <v>73</v>
      </c>
      <c r="C67" s="100">
        <v>466</v>
      </c>
      <c r="D67" s="101" t="s">
        <v>11</v>
      </c>
      <c r="E67" s="100">
        <v>350</v>
      </c>
      <c r="F67" s="100">
        <f>+E67*C67</f>
        <v>163100</v>
      </c>
      <c r="G67" s="102"/>
      <c r="H67" s="103">
        <v>359.33</v>
      </c>
      <c r="I67" s="104">
        <f>H67*E67</f>
        <v>125765.5</v>
      </c>
      <c r="J67" s="105"/>
      <c r="K67" s="116">
        <v>106.67</v>
      </c>
      <c r="L67" s="117">
        <f>K67*E67</f>
        <v>37334.5</v>
      </c>
      <c r="M67" s="105"/>
      <c r="N67" s="116">
        <f>K67+H67</f>
        <v>466</v>
      </c>
      <c r="O67" s="118">
        <f>L67+I67</f>
        <v>163100</v>
      </c>
      <c r="P67" s="106"/>
      <c r="Q67" s="119"/>
    </row>
    <row r="68" spans="1:17" x14ac:dyDescent="0.25">
      <c r="A68" s="120"/>
      <c r="B68" s="120"/>
      <c r="C68" s="121"/>
      <c r="D68" s="101"/>
      <c r="E68" s="100"/>
      <c r="F68" s="100"/>
      <c r="G68" s="122"/>
      <c r="H68" s="103"/>
      <c r="I68" s="104"/>
      <c r="J68" s="105"/>
      <c r="K68" s="116"/>
      <c r="L68" s="117"/>
      <c r="M68" s="105"/>
      <c r="N68" s="116"/>
      <c r="O68" s="118"/>
      <c r="P68" s="106"/>
      <c r="Q68" s="119"/>
    </row>
    <row r="69" spans="1:17" x14ac:dyDescent="0.25">
      <c r="A69" s="120"/>
      <c r="B69" s="120"/>
      <c r="C69" s="121"/>
      <c r="D69" s="101"/>
      <c r="E69" s="100"/>
      <c r="F69" s="100"/>
      <c r="G69" s="122"/>
      <c r="H69" s="103"/>
      <c r="I69" s="104"/>
      <c r="J69" s="105"/>
      <c r="K69" s="116"/>
      <c r="L69" s="117"/>
      <c r="M69" s="105"/>
      <c r="N69" s="116"/>
      <c r="O69" s="118"/>
      <c r="P69" s="106"/>
      <c r="Q69" s="119"/>
    </row>
    <row r="70" spans="1:17" x14ac:dyDescent="0.25">
      <c r="A70" s="120"/>
      <c r="B70" s="120"/>
      <c r="C70" s="121"/>
      <c r="D70" s="121"/>
      <c r="E70" s="121"/>
      <c r="F70" s="121"/>
      <c r="G70" s="122">
        <f>F67+F68+F69</f>
        <v>163100</v>
      </c>
      <c r="H70" s="103"/>
      <c r="I70" s="104"/>
      <c r="J70" s="105"/>
      <c r="K70" s="103"/>
      <c r="L70" s="104"/>
      <c r="M70" s="105"/>
      <c r="N70" s="103"/>
      <c r="O70" s="104"/>
      <c r="P70" s="106"/>
      <c r="Q70" s="119"/>
    </row>
    <row r="71" spans="1:17" ht="15.75" thickBot="1" x14ac:dyDescent="0.3">
      <c r="A71" s="130"/>
      <c r="B71" s="123"/>
      <c r="C71" s="123"/>
      <c r="D71" s="124"/>
      <c r="E71" s="123"/>
      <c r="F71" s="123"/>
      <c r="G71" s="125"/>
      <c r="H71" s="126"/>
      <c r="I71" s="127"/>
      <c r="J71" s="128"/>
      <c r="K71" s="126"/>
      <c r="L71" s="127"/>
      <c r="M71" s="128"/>
      <c r="N71" s="126"/>
      <c r="O71" s="127"/>
      <c r="P71" s="129"/>
      <c r="Q71" s="131"/>
    </row>
    <row r="72" spans="1:17" ht="15.75" thickBot="1" x14ac:dyDescent="0.3">
      <c r="A72" s="132"/>
      <c r="B72" s="133"/>
      <c r="C72" s="134"/>
      <c r="D72" s="134"/>
      <c r="E72" s="134" t="s">
        <v>12</v>
      </c>
      <c r="F72" s="134"/>
      <c r="G72" s="135">
        <f>G70</f>
        <v>163100</v>
      </c>
      <c r="H72" s="136"/>
      <c r="I72" s="134"/>
      <c r="J72" s="137"/>
      <c r="K72" s="136"/>
      <c r="L72" s="134"/>
      <c r="M72" s="138"/>
      <c r="N72" s="136"/>
      <c r="O72" s="134"/>
      <c r="P72" s="139">
        <f>P66</f>
        <v>163100</v>
      </c>
      <c r="Q72" s="140">
        <f>P72/G72</f>
        <v>1</v>
      </c>
    </row>
    <row r="73" spans="1:17" ht="15.75" thickBot="1" x14ac:dyDescent="0.3">
      <c r="A73" s="141"/>
      <c r="B73" s="142"/>
      <c r="C73" s="142"/>
      <c r="D73" s="142"/>
      <c r="E73" s="142"/>
      <c r="F73" s="143"/>
      <c r="G73" s="144"/>
      <c r="H73" s="145"/>
      <c r="I73" s="146"/>
      <c r="J73" s="147"/>
      <c r="K73" s="148"/>
      <c r="L73" s="149"/>
      <c r="M73" s="150"/>
      <c r="N73" s="151"/>
      <c r="O73" s="152"/>
      <c r="P73" s="152"/>
      <c r="Q73" s="147"/>
    </row>
    <row r="74" spans="1:17" ht="15.75" x14ac:dyDescent="0.25">
      <c r="A74" s="153"/>
      <c r="B74" s="154" t="s">
        <v>58</v>
      </c>
      <c r="C74" s="155"/>
      <c r="D74" s="155"/>
      <c r="E74" s="156">
        <f>G72</f>
        <v>163100</v>
      </c>
      <c r="F74" s="155"/>
      <c r="G74" s="157"/>
      <c r="H74" s="158"/>
      <c r="I74" s="159"/>
      <c r="J74" s="160"/>
      <c r="K74" s="158"/>
      <c r="L74" s="159"/>
      <c r="M74" s="161"/>
      <c r="N74" s="162"/>
      <c r="O74" s="159"/>
      <c r="P74" s="159"/>
      <c r="Q74" s="161"/>
    </row>
    <row r="75" spans="1:17" ht="15.75" x14ac:dyDescent="0.25">
      <c r="A75" s="163"/>
      <c r="B75" s="164" t="s">
        <v>59</v>
      </c>
      <c r="C75" s="165"/>
      <c r="D75" s="165"/>
      <c r="E75" s="165"/>
      <c r="F75" s="165"/>
      <c r="G75" s="166"/>
      <c r="H75" s="167"/>
      <c r="I75" s="168"/>
      <c r="J75" s="169"/>
      <c r="K75" s="167"/>
      <c r="L75" s="168"/>
      <c r="M75" s="170"/>
      <c r="N75" s="171"/>
      <c r="O75" s="168"/>
      <c r="P75" s="168"/>
      <c r="Q75" s="170"/>
    </row>
    <row r="76" spans="1:17" x14ac:dyDescent="0.25">
      <c r="A76" s="167"/>
      <c r="B76" s="168" t="s">
        <v>29</v>
      </c>
      <c r="C76" s="172">
        <v>3.5000000000000003E-2</v>
      </c>
      <c r="D76" s="168"/>
      <c r="E76" s="173">
        <f>E74*C76</f>
        <v>5708.5000000000009</v>
      </c>
      <c r="F76" s="168"/>
      <c r="G76" s="169"/>
      <c r="H76" s="167"/>
      <c r="I76" s="168"/>
      <c r="J76" s="169"/>
      <c r="K76" s="167"/>
      <c r="L76" s="168"/>
      <c r="M76" s="174"/>
      <c r="N76" s="175"/>
      <c r="O76" s="176"/>
      <c r="P76" s="177">
        <f>P72*C76</f>
        <v>5708.5000000000009</v>
      </c>
      <c r="Q76" s="170"/>
    </row>
    <row r="77" spans="1:17" x14ac:dyDescent="0.25">
      <c r="A77" s="167"/>
      <c r="B77" s="168" t="s">
        <v>60</v>
      </c>
      <c r="C77" s="172">
        <v>0.01</v>
      </c>
      <c r="D77" s="168"/>
      <c r="E77" s="173">
        <f>E74*C77</f>
        <v>1631</v>
      </c>
      <c r="F77" s="168"/>
      <c r="G77" s="169"/>
      <c r="H77" s="167"/>
      <c r="I77" s="168"/>
      <c r="J77" s="169"/>
      <c r="K77" s="167"/>
      <c r="L77" s="168"/>
      <c r="M77" s="174"/>
      <c r="N77" s="175"/>
      <c r="O77" s="176"/>
      <c r="P77" s="177">
        <f>P72*C77</f>
        <v>1631</v>
      </c>
      <c r="Q77" s="170"/>
    </row>
    <row r="78" spans="1:17" x14ac:dyDescent="0.25">
      <c r="A78" s="167"/>
      <c r="B78" s="168" t="s">
        <v>17</v>
      </c>
      <c r="C78" s="172">
        <v>1E-3</v>
      </c>
      <c r="D78" s="168"/>
      <c r="E78" s="173">
        <f>E74*C78</f>
        <v>163.1</v>
      </c>
      <c r="F78" s="168"/>
      <c r="G78" s="169"/>
      <c r="H78" s="167"/>
      <c r="I78" s="168"/>
      <c r="J78" s="169"/>
      <c r="K78" s="167"/>
      <c r="L78" s="168"/>
      <c r="M78" s="174"/>
      <c r="N78" s="175"/>
      <c r="O78" s="176"/>
      <c r="P78" s="177">
        <f>P72*C78</f>
        <v>163.1</v>
      </c>
      <c r="Q78" s="170"/>
    </row>
    <row r="79" spans="1:17" x14ac:dyDescent="0.25">
      <c r="A79" s="167"/>
      <c r="B79" s="168" t="s">
        <v>13</v>
      </c>
      <c r="C79" s="172">
        <v>0.03</v>
      </c>
      <c r="D79" s="168"/>
      <c r="E79" s="173">
        <f>E74*C79</f>
        <v>4893</v>
      </c>
      <c r="F79" s="168"/>
      <c r="G79" s="169"/>
      <c r="H79" s="167"/>
      <c r="I79" s="168"/>
      <c r="J79" s="169"/>
      <c r="K79" s="167"/>
      <c r="L79" s="168"/>
      <c r="M79" s="174"/>
      <c r="N79" s="175"/>
      <c r="O79" s="176"/>
      <c r="P79" s="177">
        <f>P72*C79</f>
        <v>4893</v>
      </c>
      <c r="Q79" s="170"/>
    </row>
    <row r="80" spans="1:17" x14ac:dyDescent="0.25">
      <c r="A80" s="167"/>
      <c r="B80" s="168" t="s">
        <v>61</v>
      </c>
      <c r="C80" s="172">
        <v>0.03</v>
      </c>
      <c r="D80" s="168"/>
      <c r="E80" s="173">
        <f>E74*C80</f>
        <v>4893</v>
      </c>
      <c r="F80" s="168"/>
      <c r="G80" s="169"/>
      <c r="H80" s="167"/>
      <c r="I80" s="168"/>
      <c r="J80" s="169"/>
      <c r="K80" s="167"/>
      <c r="L80" s="168"/>
      <c r="M80" s="174"/>
      <c r="N80" s="175"/>
      <c r="O80" s="176"/>
      <c r="P80" s="177">
        <f>P72*C80</f>
        <v>4893</v>
      </c>
      <c r="Q80" s="170"/>
    </row>
    <row r="81" spans="1:17" x14ac:dyDescent="0.25">
      <c r="A81" s="167"/>
      <c r="B81" s="168" t="s">
        <v>62</v>
      </c>
      <c r="C81" s="172">
        <v>0.1</v>
      </c>
      <c r="D81" s="168"/>
      <c r="E81" s="173">
        <f>E74*C81</f>
        <v>16310</v>
      </c>
      <c r="F81" s="168"/>
      <c r="G81" s="169"/>
      <c r="H81" s="167"/>
      <c r="I81" s="168"/>
      <c r="J81" s="169"/>
      <c r="K81" s="167"/>
      <c r="L81" s="168"/>
      <c r="M81" s="174"/>
      <c r="N81" s="175"/>
      <c r="O81" s="176"/>
      <c r="P81" s="177">
        <f>P72*C81</f>
        <v>16310</v>
      </c>
      <c r="Q81" s="170"/>
    </row>
    <row r="82" spans="1:17" x14ac:dyDescent="0.25">
      <c r="A82" s="167"/>
      <c r="B82" s="168"/>
      <c r="C82" s="168"/>
      <c r="D82" s="168"/>
      <c r="E82" s="168"/>
      <c r="F82" s="168"/>
      <c r="G82" s="178"/>
      <c r="H82" s="167"/>
      <c r="I82" s="168"/>
      <c r="J82" s="169"/>
      <c r="K82" s="167"/>
      <c r="L82" s="168"/>
      <c r="M82" s="174"/>
      <c r="N82" s="175"/>
      <c r="O82" s="176"/>
      <c r="P82" s="177"/>
      <c r="Q82" s="170"/>
    </row>
    <row r="83" spans="1:17" x14ac:dyDescent="0.25">
      <c r="A83" s="167"/>
      <c r="B83" s="168" t="s">
        <v>63</v>
      </c>
      <c r="C83" s="179">
        <v>0.18</v>
      </c>
      <c r="D83" s="168"/>
      <c r="E83" s="180">
        <f>E81*C83</f>
        <v>2935.7999999999997</v>
      </c>
      <c r="F83" s="181"/>
      <c r="G83" s="178"/>
      <c r="H83" s="167"/>
      <c r="I83" s="168"/>
      <c r="J83" s="169"/>
      <c r="K83" s="167"/>
      <c r="L83" s="168"/>
      <c r="M83" s="174"/>
      <c r="N83" s="175"/>
      <c r="O83" s="176"/>
      <c r="P83" s="177">
        <f>P81*C83</f>
        <v>2935.7999999999997</v>
      </c>
      <c r="Q83" s="170"/>
    </row>
    <row r="84" spans="1:17" ht="15.75" thickBot="1" x14ac:dyDescent="0.3">
      <c r="A84" s="145"/>
      <c r="B84" s="146"/>
      <c r="C84" s="146"/>
      <c r="D84" s="146"/>
      <c r="E84" s="146"/>
      <c r="F84" s="146"/>
      <c r="G84" s="182"/>
      <c r="H84" s="167"/>
      <c r="I84" s="168"/>
      <c r="J84" s="169"/>
      <c r="K84" s="167"/>
      <c r="L84" s="168"/>
      <c r="M84" s="183"/>
      <c r="N84" s="175"/>
      <c r="O84" s="176"/>
      <c r="P84" s="176"/>
      <c r="Q84" s="170"/>
    </row>
    <row r="85" spans="1:17" ht="15.75" thickBot="1" x14ac:dyDescent="0.3">
      <c r="A85" s="184"/>
      <c r="B85" s="1"/>
      <c r="C85" s="1"/>
      <c r="D85" s="1"/>
      <c r="E85" s="1"/>
      <c r="F85" s="1"/>
      <c r="G85" s="1"/>
      <c r="H85" s="167"/>
      <c r="I85" s="168"/>
      <c r="J85" s="169"/>
      <c r="K85" s="167"/>
      <c r="L85" s="168"/>
      <c r="M85" s="183"/>
      <c r="N85" s="175"/>
      <c r="O85" s="176"/>
      <c r="P85" s="176"/>
      <c r="Q85" s="170"/>
    </row>
    <row r="86" spans="1:17" ht="16.5" thickBot="1" x14ac:dyDescent="0.3">
      <c r="A86" s="185"/>
      <c r="B86" s="186"/>
      <c r="C86" s="187" t="s">
        <v>64</v>
      </c>
      <c r="D86" s="188"/>
      <c r="E86" s="189">
        <f>E74+E76+E77+E78+E79+E80+E81+E83</f>
        <v>199634.4</v>
      </c>
      <c r="F86" s="186"/>
      <c r="G86" s="186"/>
      <c r="H86" s="145"/>
      <c r="I86" s="146"/>
      <c r="J86" s="190"/>
      <c r="K86" s="145"/>
      <c r="L86" s="146"/>
      <c r="M86" s="191"/>
      <c r="N86" s="192"/>
      <c r="O86" s="193"/>
      <c r="P86" s="194">
        <f>P72+P76+P77+P78+P79+P80+P81+P83</f>
        <v>199634.4</v>
      </c>
      <c r="Q86" s="147"/>
    </row>
    <row r="87" spans="1:17" ht="15.75" thickBot="1" x14ac:dyDescent="0.3"/>
    <row r="88" spans="1:17" ht="16.5" thickBot="1" x14ac:dyDescent="0.3">
      <c r="M88" s="205" t="s">
        <v>65</v>
      </c>
      <c r="N88" s="206"/>
      <c r="O88" s="206"/>
      <c r="P88" s="207">
        <f>H58</f>
        <v>39926.880000000005</v>
      </c>
    </row>
    <row r="89" spans="1:17" ht="16.5" thickBot="1" x14ac:dyDescent="0.3">
      <c r="B89" t="s">
        <v>66</v>
      </c>
      <c r="M89" s="208" t="s">
        <v>77</v>
      </c>
      <c r="N89" s="209"/>
      <c r="O89" s="209"/>
      <c r="P89" s="210">
        <v>114010.09</v>
      </c>
    </row>
    <row r="90" spans="1:17" ht="15.75" x14ac:dyDescent="0.25">
      <c r="M90" s="198"/>
      <c r="N90" s="196"/>
      <c r="O90" s="196"/>
      <c r="P90" s="197"/>
    </row>
    <row r="91" spans="1:17" ht="15.75" thickBot="1" x14ac:dyDescent="0.3">
      <c r="M91" s="198"/>
      <c r="N91" s="198"/>
      <c r="O91" s="198"/>
      <c r="P91" s="198"/>
    </row>
    <row r="92" spans="1:17" ht="16.5" thickBot="1" x14ac:dyDescent="0.3">
      <c r="B92" s="202" t="s">
        <v>14</v>
      </c>
      <c r="C92" s="224" t="s">
        <v>23</v>
      </c>
      <c r="D92" s="224"/>
      <c r="E92" s="224"/>
      <c r="F92" s="224" t="s">
        <v>25</v>
      </c>
      <c r="G92" s="224"/>
      <c r="H92" s="224" t="s">
        <v>78</v>
      </c>
      <c r="I92" s="224"/>
      <c r="J92" s="224" t="s">
        <v>75</v>
      </c>
      <c r="K92" s="224"/>
      <c r="L92" s="225"/>
      <c r="M92" s="187" t="s">
        <v>68</v>
      </c>
      <c r="N92" s="188"/>
      <c r="O92" s="188"/>
      <c r="P92" s="195">
        <f>P86-P88-P89</f>
        <v>45697.429999999993</v>
      </c>
    </row>
    <row r="93" spans="1:17" x14ac:dyDescent="0.25">
      <c r="B93" s="201" t="s">
        <v>16</v>
      </c>
      <c r="C93" s="226" t="s">
        <v>71</v>
      </c>
      <c r="D93" s="226"/>
      <c r="E93" s="226"/>
      <c r="F93" s="226" t="s">
        <v>69</v>
      </c>
      <c r="G93" s="226"/>
      <c r="H93" s="226" t="s">
        <v>79</v>
      </c>
      <c r="I93" s="226"/>
      <c r="J93" s="227" t="s">
        <v>72</v>
      </c>
      <c r="K93" s="227"/>
      <c r="L93" s="227"/>
    </row>
  </sheetData>
  <mergeCells count="38">
    <mergeCell ref="C93:E93"/>
    <mergeCell ref="F93:G93"/>
    <mergeCell ref="H93:I93"/>
    <mergeCell ref="J93:L93"/>
    <mergeCell ref="Q62:Q63"/>
    <mergeCell ref="C92:E92"/>
    <mergeCell ref="F92:G92"/>
    <mergeCell ref="H92:I92"/>
    <mergeCell ref="J92:L92"/>
    <mergeCell ref="F61:G61"/>
    <mergeCell ref="A62:G62"/>
    <mergeCell ref="H62:J62"/>
    <mergeCell ref="K62:M62"/>
    <mergeCell ref="N62:P62"/>
    <mergeCell ref="A53:Q53"/>
    <mergeCell ref="F56:G56"/>
    <mergeCell ref="F57:G57"/>
    <mergeCell ref="B58:E58"/>
    <mergeCell ref="F58:G58"/>
    <mergeCell ref="C43:E43"/>
    <mergeCell ref="F43:G43"/>
    <mergeCell ref="H43:I43"/>
    <mergeCell ref="J43:L43"/>
    <mergeCell ref="A12:G12"/>
    <mergeCell ref="H12:J12"/>
    <mergeCell ref="K12:M12"/>
    <mergeCell ref="N12:P12"/>
    <mergeCell ref="Q12:Q13"/>
    <mergeCell ref="C42:E42"/>
    <mergeCell ref="F42:G42"/>
    <mergeCell ref="H42:I42"/>
    <mergeCell ref="J42:L42"/>
    <mergeCell ref="F11:G11"/>
    <mergeCell ref="A3:Q3"/>
    <mergeCell ref="F6:G6"/>
    <mergeCell ref="F7:G7"/>
    <mergeCell ref="B8:E8"/>
    <mergeCell ref="F8:G8"/>
  </mergeCells>
  <pageMargins left="0.7" right="0.7" top="0.75" bottom="0.75" header="0.3" footer="0.3"/>
  <pageSetup paperSize="5" scale="58" fitToHeight="0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CUBICACION FINAL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cp:lastPrinted>2022-09-22T13:54:18Z</cp:lastPrinted>
  <dcterms:created xsi:type="dcterms:W3CDTF">2020-12-08T14:46:04Z</dcterms:created>
  <dcterms:modified xsi:type="dcterms:W3CDTF">2022-10-17T12:33:39Z</dcterms:modified>
</cp:coreProperties>
</file>