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Q. MAÑAN\Desktop\PRESUPUESTO PARTICIPATIVO 2025\2do LOTE PP 2025 SIN PRECIOS JUNIO-DIC\SEPTIEMBRE\"/>
    </mc:Choice>
  </mc:AlternateContent>
  <bookViews>
    <workbookView xWindow="0" yWindow="0" windowWidth="7470" windowHeight="4770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F35" i="1"/>
  <c r="G37" i="1" s="1"/>
  <c r="C32" i="1"/>
  <c r="F32" i="1" s="1"/>
  <c r="C31" i="1"/>
  <c r="F31" i="1" s="1"/>
  <c r="G33" i="1" s="1"/>
  <c r="C28" i="1"/>
  <c r="F28" i="1" s="1"/>
  <c r="C26" i="1"/>
  <c r="C27" i="1" s="1"/>
  <c r="F27" i="1" s="1"/>
  <c r="F25" i="1"/>
  <c r="F24" i="1"/>
  <c r="F26" i="1" l="1"/>
  <c r="G29" i="1" s="1"/>
  <c r="G39" i="1" s="1"/>
  <c r="F26" i="2"/>
  <c r="G27" i="2" s="1"/>
  <c r="F25" i="2"/>
  <c r="C22" i="2"/>
  <c r="F22" i="2" s="1"/>
  <c r="C21" i="2"/>
  <c r="F21" i="2" s="1"/>
  <c r="C20" i="2"/>
  <c r="F20" i="2" s="1"/>
  <c r="G23" i="2" s="1"/>
  <c r="C17" i="2"/>
  <c r="F17" i="2" s="1"/>
  <c r="C15" i="2"/>
  <c r="C16" i="2" s="1"/>
  <c r="F16" i="2" s="1"/>
  <c r="F14" i="2"/>
  <c r="F13" i="2"/>
  <c r="G43" i="1" l="1"/>
  <c r="G46" i="1"/>
  <c r="G48" i="1" s="1"/>
  <c r="G42" i="1"/>
  <c r="G45" i="1"/>
  <c r="G41" i="1"/>
  <c r="G44" i="1"/>
  <c r="F15" i="2"/>
  <c r="G18" i="2" s="1"/>
  <c r="G47" i="1" l="1"/>
  <c r="G50" i="1" s="1"/>
  <c r="L26" i="2"/>
  <c r="L25" i="2"/>
  <c r="L22" i="2"/>
  <c r="L21" i="2"/>
  <c r="L20" i="2"/>
  <c r="L17" i="2"/>
  <c r="L16" i="2"/>
  <c r="L15" i="2"/>
  <c r="L14" i="2"/>
  <c r="L13" i="2"/>
  <c r="H8" i="2"/>
  <c r="M24" i="2" l="1"/>
  <c r="M19" i="2"/>
  <c r="Q19" i="2" s="1"/>
  <c r="M12" i="2"/>
  <c r="G29" i="2"/>
  <c r="E29" i="2" s="1"/>
  <c r="Q24" i="2"/>
  <c r="M29" i="2" l="1"/>
  <c r="M36" i="2" s="1"/>
  <c r="M37" i="2" s="1"/>
  <c r="Q12" i="2"/>
  <c r="F36" i="2"/>
  <c r="F37" i="2" s="1"/>
  <c r="F34" i="2"/>
  <c r="F32" i="2"/>
  <c r="F35" i="2"/>
  <c r="F33" i="2"/>
  <c r="F31" i="2"/>
  <c r="Q29" i="2" l="1"/>
  <c r="M31" i="2"/>
  <c r="M32" i="2"/>
  <c r="M33" i="2"/>
  <c r="M34" i="2"/>
  <c r="M35" i="2"/>
  <c r="E41" i="2"/>
  <c r="H3" i="2" s="1"/>
  <c r="H5" i="2" s="1"/>
  <c r="P43" i="2" s="1"/>
  <c r="M41" i="2" l="1"/>
  <c r="P45" i="2" s="1"/>
  <c r="Q41" i="2" l="1"/>
</calcChain>
</file>

<file path=xl/sharedStrings.xml><?xml version="1.0" encoding="utf-8"?>
<sst xmlns="http://schemas.openxmlformats.org/spreadsheetml/2006/main" count="128" uniqueCount="88">
  <si>
    <t>AYUNTAMIENTO MUNICIPAL DE BANI</t>
  </si>
  <si>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</si>
  <si>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</si>
  <si>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</si>
  <si>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</si>
  <si>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</si>
  <si>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</si>
  <si>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</si>
  <si>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</si>
  <si>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</si>
  <si>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</si>
  <si>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</si>
  <si>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CORTE DE ASFALTO</t>
  </si>
  <si>
    <t>ML</t>
  </si>
  <si>
    <t>PA</t>
  </si>
  <si>
    <t>EXCAVACION DE BADEN</t>
  </si>
  <si>
    <t>M3</t>
  </si>
  <si>
    <t>BOTE PRODUCTO DE EXCAVACION Y DEMOLICION</t>
  </si>
  <si>
    <t>ACONDICIONAMIENTO Y Nivelación</t>
  </si>
  <si>
    <t>Hormigón ARMADO EN BADEN  250 KG/CM2 Hormigón INDUSTRIAL</t>
  </si>
  <si>
    <t>FROTADO+PULIDO+ESCOBILLON</t>
  </si>
  <si>
    <t>HORMIGON CICLOPEO</t>
  </si>
  <si>
    <t>LIMPIEZA</t>
  </si>
  <si>
    <t>LIMPIEZA FINAL</t>
  </si>
  <si>
    <t>SEÑALES DE PRECAUCION</t>
  </si>
  <si>
    <t>SUB-TOTAL</t>
  </si>
  <si>
    <t>SEGUROS Y FIANZAS</t>
  </si>
  <si>
    <t>ARQ. 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</si>
  <si>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</si>
  <si>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</si>
  <si>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</si>
  <si>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</si>
  <si>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</si>
  <si>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</si>
  <si>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</si>
  <si>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</si>
  <si>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</si>
  <si>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</si>
  <si>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</si>
  <si>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LOS ROBLES</t>
  </si>
  <si>
    <t>PRESUPUESTO PARTICIPATIVO</t>
  </si>
  <si>
    <t xml:space="preserve">AYUNTAMIENTO MUNICIPAL DE BANI </t>
  </si>
  <si>
    <t>Monto Contrato Original:</t>
  </si>
  <si>
    <t>Proyecto No.</t>
  </si>
  <si>
    <t>Monto Addendum a Contrato:</t>
  </si>
  <si>
    <t xml:space="preserve"> Descripción:</t>
  </si>
  <si>
    <t>CUBICACION 1</t>
  </si>
  <si>
    <t>Monto de Avance :</t>
  </si>
  <si>
    <t>Fecha</t>
  </si>
  <si>
    <t>Contrato +Addendum+ Adicionales:</t>
  </si>
  <si>
    <t>Contratista:</t>
  </si>
  <si>
    <t>Inicio  Contractual de la Obra:</t>
  </si>
  <si>
    <t xml:space="preserve">A firmarse con la firma del acta de inicio de obra </t>
  </si>
  <si>
    <t>DIMENSIONES</t>
  </si>
  <si>
    <t>Adicional Aprobado(%):</t>
  </si>
  <si>
    <t>CUBICADO ANTERIOR</t>
  </si>
  <si>
    <t>CUBICADO ACTUAL</t>
  </si>
  <si>
    <t>CUBICADO ACUMULADO</t>
  </si>
  <si>
    <t>% Ejecutado</t>
  </si>
  <si>
    <t xml:space="preserve">No. </t>
  </si>
  <si>
    <t>Descripcion</t>
  </si>
  <si>
    <t>Cantidad</t>
  </si>
  <si>
    <t>Unidad</t>
  </si>
  <si>
    <t>Precio</t>
  </si>
  <si>
    <t>Sub-Total</t>
  </si>
  <si>
    <t>Total</t>
  </si>
  <si>
    <t>CANT.</t>
  </si>
  <si>
    <t>VALOR RD$</t>
  </si>
  <si>
    <t>SUBTOTAL</t>
  </si>
  <si>
    <t>SUB-TOTAL GENERAL</t>
  </si>
  <si>
    <t>GASTOS INDIRECTOS</t>
  </si>
  <si>
    <t>SUP. Y DIRECCION</t>
  </si>
  <si>
    <t>TOTAL GENERAL</t>
  </si>
  <si>
    <t>AVANCE INICIAL</t>
  </si>
  <si>
    <t>ING. ANDRES DE LOS SANTOS</t>
  </si>
  <si>
    <t>ANGEL MAÑAN</t>
  </si>
  <si>
    <t>TOTAL A PAGAR</t>
  </si>
  <si>
    <t>DIRECTOR PLANEAMIENTO URBANO</t>
  </si>
  <si>
    <t>ENCARGADO OBRAS MUNICIPALES</t>
  </si>
  <si>
    <t>CONTRATISTA</t>
  </si>
  <si>
    <t>CONSTRUCCION DE BADENES - LOS ROBLES</t>
  </si>
  <si>
    <t>SEPTIEMBRE 2025</t>
  </si>
  <si>
    <t>BADENES</t>
  </si>
  <si>
    <t>DEMOLICION DE BADENES EN MAL ESTADO</t>
  </si>
  <si>
    <t>M2</t>
  </si>
  <si>
    <t>HORMIGON ARMADO</t>
  </si>
  <si>
    <t>DIMENSIONES:</t>
  </si>
  <si>
    <t xml:space="preserve"> L=7.00m A=2.00m ; L=5.50m A=2.00m ; L=6.00m A=2.00m ; L=8.00m A=2.00m ; TOTAL = 4 BADENES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</si>
</sst>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_-* #,##0.00_-;\-* #,##0.00_-;_-* &quot;-&quot;??_-;_-@_-"/>
    <numFmt numFmtId="166" formatCode="&quot;RD$&quot;#,##0.00_);\(&quot;RD$&quot;#,##0.00\)"/>
    <numFmt numFmtId="167" formatCode="_-* #,##0.00\ _€_-;\-* #,##0.00\ _€_-;_-* &quot;-&quot;??\ _€_-;_-@_-"/>
    <numFmt numFmtId="168" formatCode="[$-409]dd\-mmm\-yy;@"/>
    <numFmt numFmtId="169" formatCode="_-&quot;RD$&quot;* #,##0.00_-;\-&quot;RD$&quot;* #,##0.00_-;_-&quot;RD$&quot;* &quot;-&quot;??_-;_-@_-"/>
    <numFmt numFmtId="170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  <font>
      <b/>
      <u/>
      <sz val="22"/>
      <color rgb="FF00000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210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8" fillId="0" borderId="5" xfId="0" applyFont="1" applyBorder="1"/>
    <xf numFmtId="43" fontId="9" fillId="0" borderId="5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4" fontId="9" fillId="0" borderId="5" xfId="2" applyNumberFormat="1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/>
    <xf numFmtId="0" fontId="9" fillId="0" borderId="5" xfId="0" applyFont="1" applyBorder="1" applyAlignment="1">
      <alignment wrapText="1"/>
    </xf>
    <xf numFmtId="44" fontId="8" fillId="0" borderId="5" xfId="0" applyNumberFormat="1" applyFont="1" applyBorder="1"/>
    <xf numFmtId="44" fontId="8" fillId="0" borderId="6" xfId="0" applyNumberFormat="1" applyFont="1" applyBorder="1"/>
    <xf numFmtId="43" fontId="9" fillId="0" borderId="5" xfId="1" applyFont="1" applyBorder="1"/>
    <xf numFmtId="44" fontId="9" fillId="0" borderId="6" xfId="2" applyNumberFormat="1" applyFont="1" applyBorder="1"/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5" xfId="0" applyFont="1" applyBorder="1"/>
    <xf numFmtId="0" fontId="0" fillId="0" borderId="5" xfId="0" applyBorder="1"/>
    <xf numFmtId="10" fontId="9" fillId="0" borderId="5" xfId="0" applyNumberFormat="1" applyFont="1" applyBorder="1" applyAlignment="1">
      <alignment horizontal="center"/>
    </xf>
    <xf numFmtId="44" fontId="9" fillId="0" borderId="5" xfId="2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6" xfId="0" applyFont="1" applyBorder="1"/>
    <xf numFmtId="10" fontId="9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3" fillId="0" borderId="0" xfId="0" applyFont="1" applyBorder="1"/>
    <xf numFmtId="0" fontId="2" fillId="0" borderId="5" xfId="0" applyFont="1" applyBorder="1"/>
    <xf numFmtId="9" fontId="8" fillId="0" borderId="5" xfId="0" applyNumberFormat="1" applyFont="1" applyBorder="1"/>
    <xf numFmtId="44" fontId="8" fillId="0" borderId="5" xfId="2" applyNumberFormat="1" applyFont="1" applyBorder="1"/>
    <xf numFmtId="0" fontId="12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43" fontId="16" fillId="0" borderId="7" xfId="4" applyFont="1" applyFill="1" applyBorder="1" applyAlignment="1">
      <alignment vertical="center"/>
    </xf>
    <xf numFmtId="0" fontId="17" fillId="0" borderId="8" xfId="5" applyFont="1" applyFill="1" applyBorder="1" applyAlignment="1">
      <alignment vertical="center"/>
    </xf>
    <xf numFmtId="0" fontId="18" fillId="0" borderId="8" xfId="6" applyFont="1" applyFill="1" applyBorder="1" applyAlignment="1">
      <alignment horizontal="left" vertical="center"/>
    </xf>
    <xf numFmtId="166" fontId="18" fillId="0" borderId="8" xfId="7" applyNumberFormat="1" applyFont="1" applyFill="1" applyBorder="1" applyAlignment="1">
      <alignment horizontal="left" vertical="center"/>
    </xf>
    <xf numFmtId="166" fontId="12" fillId="0" borderId="8" xfId="5" applyNumberFormat="1" applyFont="1" applyFill="1" applyBorder="1" applyAlignment="1">
      <alignment horizontal="left" vertical="center"/>
    </xf>
    <xf numFmtId="0" fontId="19" fillId="0" borderId="8" xfId="0" applyFont="1" applyFill="1" applyBorder="1"/>
    <xf numFmtId="44" fontId="19" fillId="0" borderId="8" xfId="2" applyFont="1" applyFill="1" applyBorder="1"/>
    <xf numFmtId="0" fontId="19" fillId="0" borderId="9" xfId="0" applyFont="1" applyFill="1" applyBorder="1"/>
    <xf numFmtId="167" fontId="17" fillId="0" borderId="10" xfId="8" applyFont="1" applyFill="1" applyBorder="1" applyAlignment="1">
      <alignment horizontal="left" vertical="top"/>
    </xf>
    <xf numFmtId="0" fontId="20" fillId="0" borderId="0" xfId="0" applyFont="1" applyBorder="1" applyAlignment="1"/>
    <xf numFmtId="0" fontId="2" fillId="0" borderId="0" xfId="0" applyFont="1" applyBorder="1" applyAlignment="1"/>
    <xf numFmtId="0" fontId="6" fillId="0" borderId="0" xfId="6" applyFont="1" applyFill="1" applyBorder="1" applyAlignment="1">
      <alignment vertical="center"/>
    </xf>
    <xf numFmtId="166" fontId="12" fillId="0" borderId="0" xfId="5" applyNumberFormat="1" applyFont="1" applyFill="1" applyBorder="1" applyAlignment="1">
      <alignment horizontal="left" vertical="center"/>
    </xf>
    <xf numFmtId="0" fontId="19" fillId="0" borderId="0" xfId="0" applyFont="1" applyFill="1" applyBorder="1"/>
    <xf numFmtId="44" fontId="19" fillId="0" borderId="0" xfId="2" applyFont="1" applyFill="1" applyBorder="1"/>
    <xf numFmtId="0" fontId="19" fillId="0" borderId="11" xfId="0" applyFont="1" applyFill="1" applyBorder="1"/>
    <xf numFmtId="0" fontId="17" fillId="0" borderId="10" xfId="6" applyFont="1" applyFill="1" applyBorder="1" applyAlignment="1">
      <alignment horizontal="left" vertical="center"/>
    </xf>
    <xf numFmtId="166" fontId="18" fillId="0" borderId="0" xfId="7" applyNumberFormat="1" applyFont="1" applyFill="1" applyBorder="1" applyAlignment="1">
      <alignment horizontal="left" vertical="center"/>
    </xf>
    <xf numFmtId="10" fontId="18" fillId="0" borderId="0" xfId="9" applyNumberFormat="1" applyFont="1" applyFill="1" applyBorder="1" applyAlignment="1">
      <alignment horizontal="centerContinuous" vertical="center"/>
    </xf>
    <xf numFmtId="17" fontId="8" fillId="0" borderId="0" xfId="6" applyNumberFormat="1" applyFont="1" applyFill="1" applyBorder="1" applyAlignment="1">
      <alignment horizontal="left" vertical="center"/>
    </xf>
    <xf numFmtId="0" fontId="21" fillId="0" borderId="0" xfId="0" applyFont="1" applyFill="1" applyBorder="1"/>
    <xf numFmtId="0" fontId="12" fillId="0" borderId="0" xfId="5" applyFont="1" applyFill="1" applyBorder="1" applyAlignment="1">
      <alignment vertical="center" wrapText="1"/>
    </xf>
    <xf numFmtId="0" fontId="17" fillId="0" borderId="0" xfId="6" applyFont="1" applyFill="1" applyBorder="1" applyAlignment="1">
      <alignment horizontal="left" vertical="center"/>
    </xf>
    <xf numFmtId="0" fontId="18" fillId="0" borderId="0" xfId="6" applyFont="1" applyFill="1" applyBorder="1" applyAlignment="1">
      <alignment vertical="center"/>
    </xf>
    <xf numFmtId="0" fontId="18" fillId="0" borderId="0" xfId="6" applyFont="1" applyFill="1" applyBorder="1" applyAlignment="1">
      <alignment horizontal="left" vertical="center"/>
    </xf>
    <xf numFmtId="0" fontId="17" fillId="0" borderId="0" xfId="5" applyFont="1" applyFill="1" applyBorder="1" applyAlignment="1">
      <alignment vertical="center"/>
    </xf>
    <xf numFmtId="168" fontId="18" fillId="0" borderId="0" xfId="7" applyNumberFormat="1" applyFont="1" applyFill="1" applyBorder="1" applyAlignment="1">
      <alignment horizontal="left" vertical="center"/>
    </xf>
    <xf numFmtId="166" fontId="18" fillId="0" borderId="0" xfId="7" quotePrefix="1" applyNumberFormat="1" applyFont="1" applyFill="1" applyBorder="1" applyAlignment="1">
      <alignment horizontal="center" vertical="center"/>
    </xf>
    <xf numFmtId="0" fontId="17" fillId="0" borderId="12" xfId="6" applyFont="1" applyFill="1" applyBorder="1" applyAlignment="1">
      <alignment horizontal="left" vertical="center"/>
    </xf>
    <xf numFmtId="0" fontId="8" fillId="0" borderId="13" xfId="6" applyFont="1" applyFill="1" applyBorder="1" applyAlignment="1">
      <alignment vertical="center"/>
    </xf>
    <xf numFmtId="0" fontId="6" fillId="0" borderId="13" xfId="6" applyFont="1" applyFill="1" applyBorder="1" applyAlignment="1">
      <alignment vertical="center"/>
    </xf>
    <xf numFmtId="10" fontId="18" fillId="0" borderId="13" xfId="9" quotePrefix="1" applyNumberFormat="1" applyFont="1" applyFill="1" applyBorder="1" applyAlignment="1">
      <alignment horizontal="left" vertical="center" wrapText="1"/>
    </xf>
    <xf numFmtId="166" fontId="18" fillId="0" borderId="13" xfId="7" quotePrefix="1" applyNumberFormat="1" applyFont="1" applyFill="1" applyBorder="1" applyAlignment="1">
      <alignment horizontal="centerContinuous" vertical="center"/>
    </xf>
    <xf numFmtId="0" fontId="19" fillId="0" borderId="13" xfId="0" applyFont="1" applyFill="1" applyBorder="1"/>
    <xf numFmtId="44" fontId="19" fillId="0" borderId="13" xfId="2" applyFont="1" applyFill="1" applyBorder="1"/>
    <xf numFmtId="0" fontId="19" fillId="0" borderId="14" xfId="0" applyFont="1" applyFill="1" applyBorder="1"/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2" fillId="3" borderId="9" xfId="0" applyFont="1" applyFill="1" applyBorder="1" applyAlignment="1">
      <alignment horizontal="center"/>
    </xf>
    <xf numFmtId="0" fontId="22" fillId="3" borderId="15" xfId="0" applyFont="1" applyFill="1" applyBorder="1" applyAlignment="1">
      <alignment horizontal="center"/>
    </xf>
    <xf numFmtId="0" fontId="22" fillId="3" borderId="7" xfId="0" applyFont="1" applyFill="1" applyBorder="1" applyAlignment="1">
      <alignment horizontal="center"/>
    </xf>
    <xf numFmtId="0" fontId="22" fillId="3" borderId="19" xfId="0" applyFont="1" applyFill="1" applyBorder="1" applyAlignment="1">
      <alignment horizontal="center"/>
    </xf>
    <xf numFmtId="44" fontId="22" fillId="3" borderId="20" xfId="2" applyFont="1" applyFill="1" applyBorder="1" applyAlignment="1">
      <alignment horizontal="center"/>
    </xf>
    <xf numFmtId="44" fontId="22" fillId="3" borderId="21" xfId="2" applyFont="1" applyFill="1" applyBorder="1" applyAlignment="1">
      <alignment horizontal="center"/>
    </xf>
    <xf numFmtId="0" fontId="2" fillId="4" borderId="19" xfId="0" applyFont="1" applyFill="1" applyBorder="1" applyAlignment="1">
      <alignment horizontal="right"/>
    </xf>
    <xf numFmtId="0" fontId="2" fillId="4" borderId="20" xfId="0" applyFont="1" applyFill="1" applyBorder="1" applyAlignment="1">
      <alignment horizontal="left"/>
    </xf>
    <xf numFmtId="4" fontId="0" fillId="4" borderId="20" xfId="0" applyNumberFormat="1" applyFont="1" applyFill="1" applyBorder="1" applyAlignment="1">
      <alignment horizontal="right"/>
    </xf>
    <xf numFmtId="4" fontId="0" fillId="4" borderId="20" xfId="0" applyNumberFormat="1" applyFont="1" applyFill="1" applyBorder="1" applyAlignment="1">
      <alignment horizontal="center"/>
    </xf>
    <xf numFmtId="0" fontId="0" fillId="4" borderId="21" xfId="0" applyFont="1" applyFill="1" applyBorder="1"/>
    <xf numFmtId="0" fontId="23" fillId="0" borderId="23" xfId="0" applyFont="1" applyFill="1" applyBorder="1" applyAlignment="1">
      <alignment horizontal="center"/>
    </xf>
    <xf numFmtId="0" fontId="23" fillId="0" borderId="5" xfId="0" applyFont="1" applyFill="1" applyBorder="1" applyAlignment="1">
      <alignment horizontal="center"/>
    </xf>
    <xf numFmtId="0" fontId="23" fillId="0" borderId="24" xfId="0" applyFont="1" applyFill="1" applyBorder="1" applyAlignment="1">
      <alignment horizontal="center"/>
    </xf>
    <xf numFmtId="0" fontId="23" fillId="0" borderId="25" xfId="0" applyFont="1" applyFill="1" applyBorder="1" applyAlignment="1">
      <alignment horizontal="center"/>
    </xf>
    <xf numFmtId="44" fontId="23" fillId="0" borderId="5" xfId="2" applyFont="1" applyFill="1" applyBorder="1" applyAlignment="1">
      <alignment horizontal="center"/>
    </xf>
    <xf numFmtId="44" fontId="23" fillId="0" borderId="26" xfId="2" applyFont="1" applyFill="1" applyBorder="1" applyAlignment="1">
      <alignment horizontal="center"/>
    </xf>
    <xf numFmtId="0" fontId="23" fillId="0" borderId="27" xfId="0" applyFont="1" applyFill="1" applyBorder="1" applyAlignment="1">
      <alignment horizontal="center" vertical="center" wrapText="1"/>
    </xf>
    <xf numFmtId="43" fontId="23" fillId="0" borderId="24" xfId="0" applyNumberFormat="1" applyFont="1" applyFill="1" applyBorder="1" applyAlignment="1">
      <alignment horizontal="center"/>
    </xf>
    <xf numFmtId="9" fontId="23" fillId="0" borderId="27" xfId="3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4" xfId="0" applyBorder="1"/>
    <xf numFmtId="43" fontId="0" fillId="0" borderId="25" xfId="1" applyFont="1" applyBorder="1"/>
    <xf numFmtId="44" fontId="0" fillId="0" borderId="5" xfId="2" applyFont="1" applyBorder="1"/>
    <xf numFmtId="44" fontId="0" fillId="0" borderId="24" xfId="2" applyFont="1" applyBorder="1"/>
    <xf numFmtId="9" fontId="0" fillId="0" borderId="27" xfId="3" applyFont="1" applyBorder="1"/>
    <xf numFmtId="0" fontId="0" fillId="0" borderId="27" xfId="0" applyBorder="1"/>
    <xf numFmtId="44" fontId="0" fillId="0" borderId="24" xfId="0" applyNumberFormat="1" applyBorder="1"/>
    <xf numFmtId="2" fontId="0" fillId="0" borderId="28" xfId="0" applyNumberFormat="1" applyBorder="1"/>
    <xf numFmtId="44" fontId="0" fillId="0" borderId="6" xfId="2" applyFont="1" applyBorder="1"/>
    <xf numFmtId="44" fontId="0" fillId="0" borderId="29" xfId="2" applyFont="1" applyBorder="1"/>
    <xf numFmtId="0" fontId="0" fillId="0" borderId="28" xfId="0" applyBorder="1"/>
    <xf numFmtId="0" fontId="0" fillId="0" borderId="6" xfId="0" applyBorder="1"/>
    <xf numFmtId="0" fontId="0" fillId="0" borderId="30" xfId="0" applyBorder="1"/>
    <xf numFmtId="9" fontId="0" fillId="0" borderId="31" xfId="3" applyFont="1" applyBorder="1"/>
    <xf numFmtId="2" fontId="23" fillId="0" borderId="32" xfId="1" applyNumberFormat="1" applyFont="1" applyFill="1" applyBorder="1" applyAlignment="1">
      <alignment horizontal="center"/>
    </xf>
    <xf numFmtId="44" fontId="23" fillId="0" borderId="33" xfId="2" applyFont="1" applyFill="1" applyBorder="1" applyAlignment="1">
      <alignment horizontal="center"/>
    </xf>
    <xf numFmtId="44" fontId="23" fillId="0" borderId="34" xfId="2" applyFont="1" applyFill="1" applyBorder="1" applyAlignment="1">
      <alignment horizontal="center"/>
    </xf>
    <xf numFmtId="43" fontId="23" fillId="0" borderId="32" xfId="0" applyNumberFormat="1" applyFont="1" applyFill="1" applyBorder="1" applyAlignment="1">
      <alignment horizontal="center"/>
    </xf>
    <xf numFmtId="43" fontId="23" fillId="0" borderId="33" xfId="0" applyNumberFormat="1" applyFont="1" applyFill="1" applyBorder="1" applyAlignment="1">
      <alignment horizontal="center"/>
    </xf>
    <xf numFmtId="0" fontId="23" fillId="0" borderId="35" xfId="0" applyFont="1" applyFill="1" applyBorder="1" applyAlignment="1">
      <alignment horizontal="center"/>
    </xf>
    <xf numFmtId="9" fontId="23" fillId="0" borderId="36" xfId="3" applyFont="1" applyFill="1" applyBorder="1" applyAlignment="1">
      <alignment horizontal="center" vertical="center" wrapText="1"/>
    </xf>
    <xf numFmtId="0" fontId="20" fillId="0" borderId="19" xfId="0" applyFont="1" applyFill="1" applyBorder="1"/>
    <xf numFmtId="0" fontId="20" fillId="0" borderId="20" xfId="0" applyFont="1" applyFill="1" applyBorder="1"/>
    <xf numFmtId="0" fontId="2" fillId="0" borderId="20" xfId="0" applyFont="1" applyFill="1" applyBorder="1"/>
    <xf numFmtId="169" fontId="20" fillId="0" borderId="20" xfId="0" applyNumberFormat="1" applyFont="1" applyFill="1" applyBorder="1"/>
    <xf numFmtId="4" fontId="2" fillId="0" borderId="37" xfId="0" applyNumberFormat="1" applyFont="1" applyFill="1" applyBorder="1"/>
    <xf numFmtId="0" fontId="0" fillId="0" borderId="19" xfId="0" applyBorder="1"/>
    <xf numFmtId="0" fontId="0" fillId="0" borderId="20" xfId="0" applyBorder="1"/>
    <xf numFmtId="0" fontId="0" fillId="0" borderId="37" xfId="0" applyBorder="1"/>
    <xf numFmtId="0" fontId="0" fillId="0" borderId="38" xfId="0" applyBorder="1"/>
    <xf numFmtId="44" fontId="0" fillId="0" borderId="39" xfId="2" applyFont="1" applyBorder="1"/>
    <xf numFmtId="44" fontId="2" fillId="0" borderId="40" xfId="2" applyFont="1" applyBorder="1"/>
    <xf numFmtId="0" fontId="0" fillId="0" borderId="39" xfId="0" applyBorder="1"/>
    <xf numFmtId="43" fontId="0" fillId="0" borderId="40" xfId="0" applyNumberFormat="1" applyBorder="1"/>
    <xf numFmtId="9" fontId="0" fillId="0" borderId="41" xfId="3" applyFont="1" applyBorder="1"/>
    <xf numFmtId="0" fontId="20" fillId="0" borderId="25" xfId="0" applyFont="1" applyFill="1" applyBorder="1"/>
    <xf numFmtId="0" fontId="20" fillId="0" borderId="5" xfId="0" applyFont="1" applyFill="1" applyBorder="1"/>
    <xf numFmtId="0" fontId="2" fillId="0" borderId="5" xfId="0" applyFont="1" applyFill="1" applyBorder="1"/>
    <xf numFmtId="0" fontId="2" fillId="0" borderId="24" xfId="0" applyFont="1" applyFill="1" applyBorder="1"/>
    <xf numFmtId="170" fontId="0" fillId="0" borderId="25" xfId="3" applyNumberFormat="1" applyFont="1" applyBorder="1"/>
    <xf numFmtId="0" fontId="2" fillId="0" borderId="25" xfId="0" applyFont="1" applyBorder="1"/>
    <xf numFmtId="169" fontId="0" fillId="0" borderId="24" xfId="0" applyNumberFormat="1" applyFont="1" applyBorder="1" applyAlignment="1">
      <alignment wrapText="1"/>
    </xf>
    <xf numFmtId="169" fontId="2" fillId="0" borderId="24" xfId="0" applyNumberFormat="1" applyFont="1" applyBorder="1"/>
    <xf numFmtId="9" fontId="0" fillId="0" borderId="5" xfId="3" applyFont="1" applyBorder="1"/>
    <xf numFmtId="169" fontId="2" fillId="0" borderId="5" xfId="0" applyNumberFormat="1" applyFont="1" applyBorder="1"/>
    <xf numFmtId="9" fontId="0" fillId="0" borderId="5" xfId="0" applyNumberFormat="1" applyBorder="1"/>
    <xf numFmtId="0" fontId="0" fillId="0" borderId="10" xfId="0" applyBorder="1"/>
    <xf numFmtId="44" fontId="2" fillId="0" borderId="29" xfId="2" applyFont="1" applyBorder="1"/>
    <xf numFmtId="0" fontId="2" fillId="0" borderId="28" xfId="0" applyFont="1" applyBorder="1"/>
    <xf numFmtId="0" fontId="2" fillId="0" borderId="6" xfId="0" applyFont="1" applyBorder="1"/>
    <xf numFmtId="0" fontId="2" fillId="0" borderId="29" xfId="0" applyFont="1" applyBorder="1"/>
    <xf numFmtId="0" fontId="0" fillId="0" borderId="36" xfId="0" applyBorder="1"/>
    <xf numFmtId="0" fontId="0" fillId="0" borderId="12" xfId="0" applyBorder="1"/>
    <xf numFmtId="0" fontId="0" fillId="0" borderId="13" xfId="0" applyBorder="1"/>
    <xf numFmtId="0" fontId="20" fillId="2" borderId="1" xfId="0" applyFont="1" applyFill="1" applyBorder="1"/>
    <xf numFmtId="0" fontId="20" fillId="2" borderId="2" xfId="0" applyFont="1" applyFill="1" applyBorder="1"/>
    <xf numFmtId="169" fontId="20" fillId="2" borderId="3" xfId="0" applyNumberFormat="1" applyFont="1" applyFill="1" applyBorder="1"/>
    <xf numFmtId="0" fontId="0" fillId="0" borderId="32" xfId="0" applyBorder="1"/>
    <xf numFmtId="0" fontId="0" fillId="0" borderId="33" xfId="0" applyBorder="1"/>
    <xf numFmtId="0" fontId="0" fillId="0" borderId="42" xfId="0" applyBorder="1"/>
    <xf numFmtId="0" fontId="0" fillId="0" borderId="43" xfId="0" applyBorder="1"/>
    <xf numFmtId="44" fontId="0" fillId="0" borderId="44" xfId="2" applyFont="1" applyBorder="1"/>
    <xf numFmtId="44" fontId="20" fillId="0" borderId="45" xfId="2" applyFont="1" applyBorder="1"/>
    <xf numFmtId="0" fontId="20" fillId="0" borderId="43" xfId="0" applyFont="1" applyBorder="1"/>
    <xf numFmtId="0" fontId="20" fillId="0" borderId="44" xfId="0" applyFont="1" applyBorder="1"/>
    <xf numFmtId="169" fontId="20" fillId="0" borderId="44" xfId="0" applyNumberFormat="1" applyFont="1" applyBorder="1"/>
    <xf numFmtId="9" fontId="0" fillId="0" borderId="46" xfId="3" applyFont="1" applyBorder="1"/>
    <xf numFmtId="44" fontId="0" fillId="0" borderId="0" xfId="2" applyFont="1"/>
    <xf numFmtId="44" fontId="20" fillId="2" borderId="1" xfId="2" applyFont="1" applyFill="1" applyBorder="1"/>
    <xf numFmtId="169" fontId="20" fillId="2" borderId="46" xfId="0" applyNumberFormat="1" applyFont="1" applyFill="1" applyBorder="1"/>
    <xf numFmtId="44" fontId="20" fillId="0" borderId="0" xfId="2" applyFont="1" applyFill="1" applyBorder="1"/>
    <xf numFmtId="0" fontId="20" fillId="0" borderId="0" xfId="0" applyFont="1" applyFill="1" applyBorder="1"/>
    <xf numFmtId="169" fontId="20" fillId="0" borderId="0" xfId="0" applyNumberFormat="1" applyFont="1" applyFill="1" applyBorder="1"/>
    <xf numFmtId="0" fontId="2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3" fontId="9" fillId="0" borderId="5" xfId="1" applyNumberFormat="1" applyFont="1" applyBorder="1" applyAlignment="1">
      <alignment horizontal="center"/>
    </xf>
    <xf numFmtId="44" fontId="9" fillId="0" borderId="5" xfId="2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vertical="top"/>
    </xf>
    <xf numFmtId="0" fontId="14" fillId="0" borderId="0" xfId="0" applyFont="1" applyAlignment="1">
      <alignment horizontal="center" vertical="center"/>
    </xf>
    <xf numFmtId="0" fontId="17" fillId="0" borderId="13" xfId="6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/>
    </xf>
    <xf numFmtId="0" fontId="17" fillId="0" borderId="8" xfId="6" applyFont="1" applyFill="1" applyBorder="1" applyAlignment="1">
      <alignment horizontal="left" vertical="center"/>
    </xf>
    <xf numFmtId="0" fontId="17" fillId="0" borderId="0" xfId="6" applyFont="1" applyFill="1" applyBorder="1" applyAlignment="1">
      <alignment horizontal="left" vertical="center"/>
    </xf>
    <xf numFmtId="0" fontId="8" fillId="0" borderId="0" xfId="6" applyFont="1" applyFill="1" applyBorder="1" applyAlignment="1">
      <alignment horizontal="left" vertical="center"/>
    </xf>
    <xf numFmtId="0" fontId="22" fillId="3" borderId="2" xfId="0" applyFont="1" applyFill="1" applyBorder="1" applyAlignment="1">
      <alignment horizontal="center" vertical="center"/>
    </xf>
    <xf numFmtId="0" fontId="22" fillId="3" borderId="15" xfId="0" applyFont="1" applyFill="1" applyBorder="1" applyAlignment="1">
      <alignment horizontal="center" vertical="center" wrapText="1"/>
    </xf>
    <xf numFmtId="0" fontId="22" fillId="3" borderId="22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4" fillId="0" borderId="1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1" xfId="6" applyFont="1" applyFill="1" applyBorder="1" applyAlignment="1">
      <alignment horizontal="center" vertical="center"/>
    </xf>
    <xf numFmtId="0" fontId="18" fillId="0" borderId="2" xfId="6" applyFont="1" applyFill="1" applyBorder="1" applyAlignment="1">
      <alignment horizontal="center" vertical="center"/>
    </xf>
    <xf numFmtId="0" fontId="18" fillId="0" borderId="3" xfId="6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</cellXfs>
  <cellStyles count="10">
    <cellStyle name="Comma 2" xfId="8"/>
    <cellStyle name="Comma 2 10" xfId="4"/>
    <cellStyle name="Comma_Formato para Cubicaciones Acumulativas" xfId="7"/>
    <cellStyle name="Millares" xfId="1" builtinId="3"/>
    <cellStyle name="Moneda" xfId="2" builtinId="4"/>
    <cellStyle name="Normal" xfId="0" builtinId="0"/>
    <cellStyle name="Normal 10" xfId="5"/>
    <cellStyle name="Normal_Presupuesto Reparaciones AIPC E1, E2, E3" xfId="6"/>
    <cellStyle name="Percent 2 2" xfId="9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726282</xdr:colOff>
      <xdr:row>2</xdr:row>
      <xdr:rowOff>71437</xdr:rowOff>
    </xdr:from>
    <xdr:to>
      <xdr:col>6</xdr:col>
      <xdr:colOff>508001</xdr:colOff>
      <xdr:row>9</xdr:row>
      <xdr:rowOff>119062</xdr:rowOff>
    </xdr:to>
    <xdr:pic>
      <xdr:nvPicPr>
        <xdr:cNvPr id="3" name="Imagen 2">
          <a:extLst>
            <a:ext uri="{FF2B5EF4-FFF2-40B4-BE49-F238E27FC236}">
              <a16:creationId xmlns:lc="http://schemas.openxmlformats.org/drawingml/2006/lockedCanvas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10="urn:schemas-microsoft-com:office:word" xmlns:w="http://schemas.openxmlformats.org/wordprocessingml/2006/main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a16="http://schemas.microsoft.com/office/drawing/2014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726282" y="452437"/>
          <a:ext cx="8179594" cy="1381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726282</xdr:colOff>
      <xdr:row>2</xdr:row>
      <xdr:rowOff>71437</xdr:rowOff>
    </xdr:from>
    <xdr:to>
      <xdr:col>6</xdr:col>
      <xdr:colOff>499534</xdr:colOff>
      <xdr:row>9</xdr:row>
      <xdr:rowOff>119062</xdr:rowOff>
    </xdr:to>
    <xdr:pic>
      <xdr:nvPicPr>
        <xdr:cNvPr id="4" name="Imagen 3">
          <a:extLst>
            <a:ext uri="{FF2B5EF4-FFF2-40B4-BE49-F238E27FC236}">
              <a16:creationId xmlns:lc="http://schemas.openxmlformats.org/drawingml/2006/lockedCanvas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10="urn:schemas-microsoft-com:office:word" xmlns:w="http://schemas.openxmlformats.org/wordprocessingml/2006/main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a16="http://schemas.microsoft.com/office/drawing/2014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726282" y="452437"/>
          <a:ext cx="8162660" cy="1381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2:G57"/>
  <sheetViews>
    <sheetView tabSelected="1" topLeftCell="A4" zoomScale="90" zoomScaleNormal="90" workbookViewId="0">
      <selection activeCell="E37" sqref="E37"/>
    </sheetView>
  </sheetViews>
  <sheetFormatPr baseColWidth="10" defaultRowHeight="15" x14ac:dyDescent="0.25"/>
  <cols>
    <col min="1" max="1" width="14.85546875" customWidth="1"/>
    <col min="2" max="2" width="53" customWidth="1"/>
    <col min="3" max="3" width="13.5703125" customWidth="1"/>
    <col min="4" max="4" width="13.42578125" customWidth="1"/>
    <col min="5" max="5" width="12.7109375" bestFit="1" customWidth="1"/>
    <col min="6" max="6" width="18.140625" customWidth="1"/>
    <col min="7" max="7" width="17.85546875" customWidth="1"/>
  </cols>
  <sheetData>
    <row r="12" spans="1:7" ht="15.75" thickBot="1" x14ac:dyDescent="0.3"/>
    <row r="13" spans="1:7" ht="28.5" thickBot="1" x14ac:dyDescent="0.3">
      <c r="A13" s="185" t="s">
        <v>0</v>
      </c>
      <c r="B13" s="186"/>
      <c r="C13" s="186"/>
      <c r="D13" s="186"/>
      <c r="E13" s="186"/>
      <c r="F13" s="186"/>
      <c r="G13" s="187"/>
    </row>
    <row r="14" spans="1:7" ht="18.75" x14ac:dyDescent="0.3">
      <c r="A14" s="188" t="s">
        <v>40</v>
      </c>
      <c r="B14" s="188"/>
      <c r="C14" s="188"/>
      <c r="D14" s="188"/>
      <c r="E14" s="188"/>
      <c r="F14" s="188"/>
      <c r="G14" s="188"/>
    </row>
    <row r="15" spans="1:7" x14ac:dyDescent="0.25">
      <c r="A15" s="1"/>
      <c r="B15" s="1"/>
      <c r="C15" s="1"/>
      <c r="D15" s="1"/>
      <c r="E15" s="1"/>
      <c r="F15" s="2"/>
      <c r="G15" s="1"/>
    </row>
    <row r="16" spans="1:7" x14ac:dyDescent="0.25">
      <c r="A16" s="3" t="s">
        <v>1</v>
      </c>
      <c r="B16" s="189" t="s">
        <v>82</v>
      </c>
      <c r="C16" s="189"/>
      <c r="D16" s="189"/>
      <c r="E16" s="189"/>
      <c r="F16" s="1"/>
      <c r="G16" s="1"/>
    </row>
    <row r="17" spans="1:7" x14ac:dyDescent="0.25">
      <c r="A17" s="4" t="s">
        <v>2</v>
      </c>
      <c r="B17" s="5" t="s">
        <v>39</v>
      </c>
      <c r="C17" s="1"/>
      <c r="D17" s="1"/>
      <c r="E17" s="1"/>
      <c r="F17" s="1"/>
      <c r="G17" s="1"/>
    </row>
    <row r="18" spans="1:7" x14ac:dyDescent="0.25">
      <c r="A18" s="4" t="s">
        <v>3</v>
      </c>
      <c r="B18" s="6" t="s">
        <v>81</v>
      </c>
      <c r="C18" s="1"/>
      <c r="D18" s="1"/>
      <c r="E18" s="1"/>
      <c r="F18" s="1"/>
      <c r="G18" s="1"/>
    </row>
    <row r="19" spans="1:7" x14ac:dyDescent="0.25">
      <c r="A19" s="7" t="s">
        <v>86</v>
      </c>
      <c r="B19" s="7" t="s">
        <v>87</v>
      </c>
      <c r="C19" s="7"/>
      <c r="D19" s="7"/>
      <c r="E19" s="7"/>
      <c r="F19" s="7"/>
      <c r="G19" s="8"/>
    </row>
    <row r="20" spans="1:7" ht="15.75" thickBot="1" x14ac:dyDescent="0.3">
      <c r="A20" s="7"/>
      <c r="B20" s="7"/>
      <c r="C20" s="7"/>
      <c r="D20" s="7"/>
      <c r="E20" s="7"/>
      <c r="F20" s="7"/>
      <c r="G20" s="8"/>
    </row>
    <row r="21" spans="1:7" ht="15.75" thickBot="1" x14ac:dyDescent="0.3">
      <c r="A21" s="9" t="s">
        <v>4</v>
      </c>
      <c r="B21" s="10" t="s">
        <v>5</v>
      </c>
      <c r="C21" s="11" t="s">
        <v>6</v>
      </c>
      <c r="D21" s="10" t="s">
        <v>7</v>
      </c>
      <c r="E21" s="11" t="s">
        <v>8</v>
      </c>
      <c r="F21" s="10" t="s">
        <v>9</v>
      </c>
      <c r="G21" s="12" t="s">
        <v>10</v>
      </c>
    </row>
    <row r="23" spans="1:7" x14ac:dyDescent="0.25">
      <c r="A23" s="13">
        <v>1</v>
      </c>
      <c r="B23" s="13" t="s">
        <v>11</v>
      </c>
      <c r="C23" s="14"/>
      <c r="D23" s="15"/>
      <c r="E23" s="14"/>
      <c r="F23" s="16"/>
      <c r="G23" s="17"/>
    </row>
    <row r="24" spans="1:7" x14ac:dyDescent="0.25">
      <c r="A24" s="17">
        <v>1.1000000000000001</v>
      </c>
      <c r="B24" s="18" t="s">
        <v>12</v>
      </c>
      <c r="C24" s="14">
        <v>53</v>
      </c>
      <c r="D24" s="15" t="s">
        <v>13</v>
      </c>
      <c r="E24" s="184">
        <v>0</v>
      </c>
      <c r="F24" s="16">
        <f>E24*C24</f>
        <v>0</v>
      </c>
      <c r="G24" s="17"/>
    </row>
    <row r="25" spans="1:7" x14ac:dyDescent="0.25">
      <c r="A25" s="17">
        <v>1.2</v>
      </c>
      <c r="B25" s="19" t="s">
        <v>83</v>
      </c>
      <c r="C25" s="14">
        <v>1</v>
      </c>
      <c r="D25" s="15" t="s">
        <v>14</v>
      </c>
      <c r="E25" s="184">
        <v>0</v>
      </c>
      <c r="F25" s="16">
        <f>E25*C25</f>
        <v>0</v>
      </c>
      <c r="G25" s="17"/>
    </row>
    <row r="26" spans="1:7" x14ac:dyDescent="0.25">
      <c r="A26" s="17">
        <v>1.3</v>
      </c>
      <c r="B26" s="19" t="s">
        <v>15</v>
      </c>
      <c r="C26" s="183">
        <f>C24*0.3</f>
        <v>15.899999999999999</v>
      </c>
      <c r="D26" s="15" t="s">
        <v>16</v>
      </c>
      <c r="E26" s="184">
        <v>0</v>
      </c>
      <c r="F26" s="16">
        <f t="shared" ref="F26:F28" si="0">E26*C26</f>
        <v>0</v>
      </c>
      <c r="G26" s="17"/>
    </row>
    <row r="27" spans="1:7" ht="29.25" x14ac:dyDescent="0.25">
      <c r="A27" s="17">
        <v>1.4</v>
      </c>
      <c r="B27" s="19" t="s">
        <v>17</v>
      </c>
      <c r="C27" s="183">
        <f>C26*1.3</f>
        <v>20.669999999999998</v>
      </c>
      <c r="D27" s="15" t="s">
        <v>16</v>
      </c>
      <c r="E27" s="184">
        <v>0</v>
      </c>
      <c r="F27" s="16">
        <f t="shared" si="0"/>
        <v>0</v>
      </c>
      <c r="G27" s="17"/>
    </row>
    <row r="28" spans="1:7" x14ac:dyDescent="0.25">
      <c r="A28" s="17">
        <v>1.5</v>
      </c>
      <c r="B28" s="17" t="s">
        <v>18</v>
      </c>
      <c r="C28" s="183">
        <f>C24</f>
        <v>53</v>
      </c>
      <c r="D28" s="15" t="s">
        <v>84</v>
      </c>
      <c r="E28" s="184">
        <v>0</v>
      </c>
      <c r="F28" s="16">
        <f t="shared" si="0"/>
        <v>0</v>
      </c>
      <c r="G28" s="17"/>
    </row>
    <row r="29" spans="1:7" x14ac:dyDescent="0.25">
      <c r="A29" s="17"/>
      <c r="B29" s="19"/>
      <c r="C29" s="14"/>
      <c r="D29" s="15"/>
      <c r="E29" s="184"/>
      <c r="F29" s="16"/>
      <c r="G29" s="20">
        <f>SUM(F24:F28)</f>
        <v>0</v>
      </c>
    </row>
    <row r="30" spans="1:7" x14ac:dyDescent="0.25">
      <c r="A30" s="13">
        <v>2</v>
      </c>
      <c r="B30" s="13" t="s">
        <v>85</v>
      </c>
      <c r="C30" s="14"/>
      <c r="D30" s="15"/>
      <c r="E30" s="184"/>
      <c r="F30" s="16"/>
      <c r="G30" s="17"/>
    </row>
    <row r="31" spans="1:7" ht="29.25" x14ac:dyDescent="0.25">
      <c r="A31" s="17">
        <v>2.1</v>
      </c>
      <c r="B31" s="19" t="s">
        <v>19</v>
      </c>
      <c r="C31" s="183">
        <f>C24*0.3</f>
        <v>15.899999999999999</v>
      </c>
      <c r="D31" s="15" t="s">
        <v>16</v>
      </c>
      <c r="E31" s="184">
        <v>0</v>
      </c>
      <c r="F31" s="16">
        <f>E31*C31</f>
        <v>0</v>
      </c>
      <c r="G31" s="17"/>
    </row>
    <row r="32" spans="1:7" x14ac:dyDescent="0.25">
      <c r="A32" s="17">
        <v>2.2000000000000002</v>
      </c>
      <c r="B32" s="17" t="s">
        <v>20</v>
      </c>
      <c r="C32" s="14">
        <f>C24</f>
        <v>53</v>
      </c>
      <c r="D32" s="15" t="s">
        <v>84</v>
      </c>
      <c r="E32" s="184">
        <v>0</v>
      </c>
      <c r="F32" s="16">
        <f>E32*C32</f>
        <v>0</v>
      </c>
      <c r="G32" s="17"/>
    </row>
    <row r="33" spans="1:7" x14ac:dyDescent="0.25">
      <c r="A33" s="17"/>
      <c r="B33" s="17"/>
      <c r="C33" s="14"/>
      <c r="D33" s="15"/>
      <c r="E33" s="184"/>
      <c r="F33" s="16"/>
      <c r="G33" s="20">
        <f>SUM(F31:F32)</f>
        <v>0</v>
      </c>
    </row>
    <row r="34" spans="1:7" x14ac:dyDescent="0.25">
      <c r="A34" s="13">
        <v>3</v>
      </c>
      <c r="B34" s="13" t="s">
        <v>22</v>
      </c>
      <c r="C34" s="14"/>
      <c r="D34" s="15"/>
      <c r="E34" s="184"/>
      <c r="F34" s="16"/>
      <c r="G34" s="17"/>
    </row>
    <row r="35" spans="1:7" x14ac:dyDescent="0.25">
      <c r="A35" s="17">
        <v>3.1</v>
      </c>
      <c r="B35" s="17" t="s">
        <v>23</v>
      </c>
      <c r="C35" s="14">
        <v>1</v>
      </c>
      <c r="D35" s="15" t="s">
        <v>14</v>
      </c>
      <c r="E35" s="184">
        <v>0</v>
      </c>
      <c r="F35" s="16">
        <f>C35*E35</f>
        <v>0</v>
      </c>
      <c r="G35" s="17"/>
    </row>
    <row r="36" spans="1:7" x14ac:dyDescent="0.25">
      <c r="A36" s="17">
        <v>3.2</v>
      </c>
      <c r="B36" s="17" t="s">
        <v>24</v>
      </c>
      <c r="C36" s="14">
        <v>1</v>
      </c>
      <c r="D36" s="15" t="s">
        <v>14</v>
      </c>
      <c r="E36" s="184">
        <v>0</v>
      </c>
      <c r="F36" s="16">
        <f>E36*C36</f>
        <v>0</v>
      </c>
      <c r="G36" s="20"/>
    </row>
    <row r="37" spans="1:7" x14ac:dyDescent="0.25">
      <c r="A37" s="17"/>
      <c r="B37" s="17"/>
      <c r="C37" s="14"/>
      <c r="D37" s="15"/>
      <c r="E37" s="184"/>
      <c r="F37" s="16"/>
      <c r="G37" s="21">
        <f>SUM(F35:F36)</f>
        <v>0</v>
      </c>
    </row>
    <row r="38" spans="1:7" ht="15.75" thickBot="1" x14ac:dyDescent="0.3">
      <c r="A38" s="17"/>
      <c r="B38" s="17"/>
      <c r="C38" s="22"/>
      <c r="D38" s="15"/>
      <c r="E38" s="22"/>
      <c r="F38" s="23"/>
      <c r="G38" s="24"/>
    </row>
    <row r="39" spans="1:7" ht="15.75" thickBot="1" x14ac:dyDescent="0.3">
      <c r="A39" s="25"/>
      <c r="B39" s="25"/>
      <c r="C39" s="25"/>
      <c r="D39" s="26"/>
      <c r="E39" s="25"/>
      <c r="F39" s="27" t="s">
        <v>25</v>
      </c>
      <c r="G39" s="28">
        <f>SUM(G28:G37)</f>
        <v>0</v>
      </c>
    </row>
    <row r="40" spans="1:7" x14ac:dyDescent="0.25">
      <c r="A40" s="1"/>
      <c r="B40" s="1"/>
      <c r="C40" s="1"/>
      <c r="D40" s="1"/>
      <c r="E40" s="1"/>
      <c r="F40" s="1"/>
      <c r="G40" s="29"/>
    </row>
    <row r="41" spans="1:7" x14ac:dyDescent="0.25">
      <c r="A41" s="1"/>
      <c r="B41" s="1"/>
      <c r="C41" s="13" t="s">
        <v>26</v>
      </c>
      <c r="D41" s="30"/>
      <c r="E41" s="31"/>
      <c r="F41" s="32">
        <v>3.5000000000000003E-2</v>
      </c>
      <c r="G41" s="33">
        <f>+G39*F41</f>
        <v>0</v>
      </c>
    </row>
    <row r="42" spans="1:7" ht="15.75" x14ac:dyDescent="0.25">
      <c r="A42" s="1"/>
      <c r="B42" s="34" t="s">
        <v>27</v>
      </c>
      <c r="C42" s="13" t="s">
        <v>28</v>
      </c>
      <c r="D42" s="30"/>
      <c r="E42" s="31"/>
      <c r="F42" s="32">
        <v>0.02</v>
      </c>
      <c r="G42" s="33">
        <f>+G39*F42</f>
        <v>0</v>
      </c>
    </row>
    <row r="43" spans="1:7" x14ac:dyDescent="0.25">
      <c r="A43" s="1"/>
      <c r="B43" s="35" t="s">
        <v>29</v>
      </c>
      <c r="C43" s="13" t="s">
        <v>30</v>
      </c>
      <c r="D43" s="13"/>
      <c r="E43" s="31"/>
      <c r="F43" s="32">
        <v>0.01</v>
      </c>
      <c r="G43" s="33">
        <f>+G39*F43</f>
        <v>0</v>
      </c>
    </row>
    <row r="44" spans="1:7" ht="15.75" x14ac:dyDescent="0.25">
      <c r="A44" s="1"/>
      <c r="B44" s="34"/>
      <c r="C44" s="13" t="s">
        <v>31</v>
      </c>
      <c r="D44" s="30"/>
      <c r="E44" s="31"/>
      <c r="F44" s="32">
        <v>1E-3</v>
      </c>
      <c r="G44" s="33">
        <f>+G39*F44</f>
        <v>0</v>
      </c>
    </row>
    <row r="45" spans="1:7" x14ac:dyDescent="0.25">
      <c r="A45" s="1"/>
      <c r="B45" s="36"/>
      <c r="C45" s="13" t="s">
        <v>32</v>
      </c>
      <c r="D45" s="30"/>
      <c r="E45" s="31"/>
      <c r="F45" s="32">
        <v>0.03</v>
      </c>
      <c r="G45" s="33">
        <f>+G39*F45</f>
        <v>0</v>
      </c>
    </row>
    <row r="46" spans="1:7" x14ac:dyDescent="0.25">
      <c r="A46" s="1"/>
      <c r="B46" s="1"/>
      <c r="C46" s="13" t="s">
        <v>33</v>
      </c>
      <c r="D46" s="30"/>
      <c r="E46" s="31"/>
      <c r="F46" s="32">
        <v>0.1</v>
      </c>
      <c r="G46" s="33">
        <f>+G39*F46</f>
        <v>0</v>
      </c>
    </row>
    <row r="47" spans="1:7" x14ac:dyDescent="0.25">
      <c r="A47" s="1"/>
      <c r="B47" s="1"/>
      <c r="C47" s="13" t="s">
        <v>34</v>
      </c>
      <c r="D47" s="37"/>
      <c r="E47" s="38"/>
      <c r="F47" s="39"/>
      <c r="G47" s="23">
        <f>SUM(G41:G46)</f>
        <v>0</v>
      </c>
    </row>
    <row r="48" spans="1:7" x14ac:dyDescent="0.25">
      <c r="A48" s="1"/>
      <c r="B48" s="1"/>
      <c r="C48" s="40"/>
      <c r="D48" s="41" t="s">
        <v>35</v>
      </c>
      <c r="E48" s="42">
        <v>0.18</v>
      </c>
      <c r="F48" s="32"/>
      <c r="G48" s="43">
        <f>G46*E48</f>
        <v>0</v>
      </c>
    </row>
    <row r="49" spans="1:7" ht="15.75" thickBot="1" x14ac:dyDescent="0.3">
      <c r="A49" s="1"/>
      <c r="B49" s="44"/>
      <c r="C49" s="1"/>
      <c r="D49" s="1"/>
      <c r="E49" s="1"/>
      <c r="F49" s="45"/>
      <c r="G49" s="1"/>
    </row>
    <row r="50" spans="1:7" ht="16.5" thickBot="1" x14ac:dyDescent="0.3">
      <c r="A50" s="1"/>
      <c r="B50" s="34"/>
      <c r="C50" s="1"/>
      <c r="D50" s="1"/>
      <c r="E50" s="27" t="s">
        <v>36</v>
      </c>
      <c r="F50" s="46"/>
      <c r="G50" s="47">
        <f>G39+G47+G48</f>
        <v>0</v>
      </c>
    </row>
    <row r="51" spans="1:7" x14ac:dyDescent="0.25">
      <c r="A51" s="1"/>
      <c r="B51" s="36"/>
      <c r="E51" s="1"/>
      <c r="F51" s="1"/>
      <c r="G51" s="29"/>
    </row>
    <row r="52" spans="1:7" x14ac:dyDescent="0.25">
      <c r="B52" s="44"/>
    </row>
    <row r="53" spans="1:7" x14ac:dyDescent="0.25">
      <c r="B53" s="44"/>
      <c r="D53" s="44"/>
    </row>
    <row r="54" spans="1:7" x14ac:dyDescent="0.25">
      <c r="B54" s="44"/>
      <c r="D54" s="44"/>
      <c r="E54" s="44"/>
    </row>
    <row r="55" spans="1:7" x14ac:dyDescent="0.25">
      <c r="B55" s="44"/>
      <c r="E55" s="44"/>
    </row>
    <row r="56" spans="1:7" x14ac:dyDescent="0.25">
      <c r="B56" s="190" t="s">
        <v>37</v>
      </c>
      <c r="C56" s="190"/>
      <c r="D56" s="190"/>
      <c r="E56" s="190"/>
      <c r="F56" s="190"/>
    </row>
    <row r="57" spans="1:7" x14ac:dyDescent="0.25">
      <c r="B57" s="190" t="s">
        <v>38</v>
      </c>
      <c r="C57" s="190"/>
      <c r="D57" s="190"/>
      <c r="E57" s="190"/>
      <c r="F57" s="190"/>
    </row>
  </sheetData>
  <mergeCells count="5">
    <mergeCell ref="A13:G13"/>
    <mergeCell ref="A14:G14"/>
    <mergeCell ref="B16:E16"/>
    <mergeCell ref="B56:F56"/>
    <mergeCell ref="B57:F57"/>
  </mergeCells>
  <pageMargins left="0.7" right="0.7" top="0.75" bottom="0.75" header="0.3" footer="0.3"/>
  <pageSetup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6"/>
  <sheetViews>
    <sheetView workbookViewId="0">
      <selection activeCell="C20" sqref="C20"/>
    </sheetView>
  </sheetViews>
  <sheetFormatPr baseColWidth="10" defaultRowHeight="15" x14ac:dyDescent="0.25"/>
  <cols>
    <col min="1" max="1" width="16.5703125" customWidth="1"/>
    <col min="2" max="2" width="47.28515625" customWidth="1"/>
    <col min="4" max="4" width="12.85546875" bestFit="1" customWidth="1"/>
    <col min="5" max="5" width="21.5703125" customWidth="1"/>
    <col min="6" max="6" width="17.28515625" customWidth="1"/>
    <col min="7" max="7" width="15.5703125" bestFit="1" customWidth="1"/>
    <col min="8" max="8" width="18.42578125" customWidth="1"/>
    <col min="9" max="9" width="14.5703125" customWidth="1"/>
    <col min="10" max="10" width="14.28515625" customWidth="1"/>
    <col min="12" max="12" width="15.140625" style="175" customWidth="1"/>
    <col min="13" max="13" width="17.28515625" style="175" customWidth="1"/>
    <col min="15" max="15" width="14.85546875" customWidth="1"/>
    <col min="16" max="16" width="16.85546875" customWidth="1"/>
  </cols>
  <sheetData>
    <row r="2" spans="1:17" ht="28.5" thickBot="1" x14ac:dyDescent="0.45">
      <c r="A2" s="192" t="s">
        <v>41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</row>
    <row r="3" spans="1:17" ht="18" x14ac:dyDescent="0.25">
      <c r="A3" s="48" t="s">
        <v>40</v>
      </c>
      <c r="B3" s="49"/>
      <c r="C3" s="49"/>
      <c r="D3" s="50"/>
      <c r="E3" s="49"/>
      <c r="F3" s="193" t="s">
        <v>42</v>
      </c>
      <c r="G3" s="193"/>
      <c r="H3" s="51">
        <f>E41</f>
        <v>299836.47578000004</v>
      </c>
      <c r="I3" s="52"/>
      <c r="J3" s="52"/>
      <c r="K3" s="53"/>
      <c r="L3" s="54"/>
      <c r="M3" s="54"/>
      <c r="N3" s="53"/>
      <c r="O3" s="53"/>
      <c r="P3" s="53"/>
      <c r="Q3" s="55"/>
    </row>
    <row r="4" spans="1:17" ht="15.75" x14ac:dyDescent="0.25">
      <c r="A4" s="56" t="s">
        <v>43</v>
      </c>
      <c r="B4" s="57" t="s">
        <v>80</v>
      </c>
      <c r="C4" s="58"/>
      <c r="D4" s="58"/>
      <c r="E4" s="59"/>
      <c r="F4" s="194" t="s">
        <v>44</v>
      </c>
      <c r="G4" s="194"/>
      <c r="H4" s="194"/>
      <c r="I4" s="60"/>
      <c r="J4" s="60"/>
      <c r="K4" s="61"/>
      <c r="L4" s="62"/>
      <c r="M4" s="62"/>
      <c r="N4" s="61"/>
      <c r="O4" s="61"/>
      <c r="P4" s="61"/>
      <c r="Q4" s="63"/>
    </row>
    <row r="5" spans="1:17" ht="15.75" x14ac:dyDescent="0.25">
      <c r="A5" s="64" t="s">
        <v>45</v>
      </c>
      <c r="B5" s="195" t="s">
        <v>46</v>
      </c>
      <c r="C5" s="195"/>
      <c r="D5" s="195"/>
      <c r="E5" s="195"/>
      <c r="F5" s="194" t="s">
        <v>47</v>
      </c>
      <c r="G5" s="194"/>
      <c r="H5" s="65">
        <f>H3*20%</f>
        <v>59967.295156000007</v>
      </c>
      <c r="I5" s="66"/>
      <c r="J5" s="66"/>
      <c r="K5" s="61"/>
      <c r="L5" s="62"/>
      <c r="M5" s="62"/>
      <c r="N5" s="61"/>
      <c r="O5" s="61"/>
      <c r="P5" s="61"/>
      <c r="Q5" s="63"/>
    </row>
    <row r="6" spans="1:17" ht="15.75" x14ac:dyDescent="0.25">
      <c r="A6" s="64" t="s">
        <v>48</v>
      </c>
      <c r="B6" s="67"/>
      <c r="C6" s="68"/>
      <c r="D6" s="69"/>
      <c r="E6" s="69"/>
      <c r="F6" s="70" t="s">
        <v>49</v>
      </c>
      <c r="G6" s="70"/>
      <c r="H6" s="65"/>
      <c r="I6" s="66"/>
      <c r="J6" s="66"/>
      <c r="K6" s="61"/>
      <c r="L6" s="62"/>
      <c r="M6" s="62"/>
      <c r="N6" s="61"/>
      <c r="O6" s="61"/>
      <c r="P6" s="61"/>
      <c r="Q6" s="63"/>
    </row>
    <row r="7" spans="1:17" ht="15.75" x14ac:dyDescent="0.25">
      <c r="A7" s="56" t="s">
        <v>50</v>
      </c>
      <c r="B7" s="71"/>
      <c r="C7" s="61"/>
      <c r="D7" s="72"/>
      <c r="E7" s="73"/>
      <c r="F7" s="70" t="s">
        <v>51</v>
      </c>
      <c r="G7" s="70"/>
      <c r="H7" s="74" t="s">
        <v>52</v>
      </c>
      <c r="I7" s="75"/>
      <c r="J7" s="75"/>
      <c r="K7" s="61"/>
      <c r="L7" s="62"/>
      <c r="M7" s="62"/>
      <c r="N7" s="61"/>
      <c r="O7" s="61"/>
      <c r="P7" s="61"/>
      <c r="Q7" s="63"/>
    </row>
    <row r="8" spans="1:17" ht="16.5" thickBot="1" x14ac:dyDescent="0.3">
      <c r="A8" s="76" t="s">
        <v>53</v>
      </c>
      <c r="B8" s="77"/>
      <c r="C8" s="78"/>
      <c r="D8" s="78"/>
      <c r="E8" s="78"/>
      <c r="F8" s="191" t="s">
        <v>54</v>
      </c>
      <c r="G8" s="191"/>
      <c r="H8" s="79">
        <f>+IFERROR((K43+#REF!+#REF!+#REF!)/(#REF!+#REF!),0)</f>
        <v>0</v>
      </c>
      <c r="I8" s="80"/>
      <c r="J8" s="80"/>
      <c r="K8" s="81"/>
      <c r="L8" s="82"/>
      <c r="M8" s="82"/>
      <c r="N8" s="81"/>
      <c r="O8" s="81"/>
      <c r="P8" s="81"/>
      <c r="Q8" s="83"/>
    </row>
    <row r="9" spans="1:17" ht="16.5" thickBot="1" x14ac:dyDescent="0.3">
      <c r="A9" s="203"/>
      <c r="B9" s="204"/>
      <c r="C9" s="204"/>
      <c r="D9" s="204"/>
      <c r="E9" s="204"/>
      <c r="F9" s="204"/>
      <c r="G9" s="205"/>
      <c r="H9" s="206" t="s">
        <v>55</v>
      </c>
      <c r="I9" s="196"/>
      <c r="J9" s="196"/>
      <c r="K9" s="207" t="s">
        <v>56</v>
      </c>
      <c r="L9" s="208"/>
      <c r="M9" s="209"/>
      <c r="N9" s="196" t="s">
        <v>57</v>
      </c>
      <c r="O9" s="196"/>
      <c r="P9" s="196"/>
      <c r="Q9" s="197" t="s">
        <v>58</v>
      </c>
    </row>
    <row r="10" spans="1:17" ht="15.75" thickBot="1" x14ac:dyDescent="0.3">
      <c r="A10" s="84" t="s">
        <v>59</v>
      </c>
      <c r="B10" s="85" t="s">
        <v>60</v>
      </c>
      <c r="C10" s="85" t="s">
        <v>61</v>
      </c>
      <c r="D10" s="85" t="s">
        <v>62</v>
      </c>
      <c r="E10" s="85" t="s">
        <v>63</v>
      </c>
      <c r="F10" s="85" t="s">
        <v>64</v>
      </c>
      <c r="G10" s="86" t="s">
        <v>65</v>
      </c>
      <c r="H10" s="87" t="s">
        <v>66</v>
      </c>
      <c r="I10" s="88" t="s">
        <v>67</v>
      </c>
      <c r="J10" s="89" t="s">
        <v>68</v>
      </c>
      <c r="K10" s="90" t="s">
        <v>66</v>
      </c>
      <c r="L10" s="91" t="s">
        <v>67</v>
      </c>
      <c r="M10" s="92" t="s">
        <v>68</v>
      </c>
      <c r="N10" s="87" t="s">
        <v>66</v>
      </c>
      <c r="O10" s="88" t="s">
        <v>67</v>
      </c>
      <c r="P10" s="89" t="s">
        <v>68</v>
      </c>
      <c r="Q10" s="198"/>
    </row>
    <row r="11" spans="1:17" x14ac:dyDescent="0.25">
      <c r="A11" s="93"/>
      <c r="B11" s="94"/>
      <c r="C11" s="95"/>
      <c r="D11" s="96"/>
      <c r="E11" s="95"/>
      <c r="F11" s="95"/>
      <c r="G11" s="97"/>
      <c r="H11" s="98"/>
      <c r="I11" s="99"/>
      <c r="J11" s="100"/>
      <c r="K11" s="101"/>
      <c r="L11" s="102"/>
      <c r="M11" s="103"/>
      <c r="N11" s="98"/>
      <c r="O11" s="99"/>
      <c r="P11" s="100"/>
      <c r="Q11" s="104"/>
    </row>
    <row r="12" spans="1:17" x14ac:dyDescent="0.25">
      <c r="A12" s="13">
        <v>1</v>
      </c>
      <c r="B12" s="13" t="s">
        <v>11</v>
      </c>
      <c r="C12" s="14"/>
      <c r="D12" s="15"/>
      <c r="E12" s="14"/>
      <c r="F12" s="16"/>
      <c r="G12" s="17"/>
      <c r="H12" s="98"/>
      <c r="I12" s="99"/>
      <c r="J12" s="100"/>
      <c r="K12" s="101"/>
      <c r="L12" s="102"/>
      <c r="M12" s="103">
        <f>L13+L14+L15+L16+L17</f>
        <v>0</v>
      </c>
      <c r="N12" s="98"/>
      <c r="O12" s="99"/>
      <c r="P12" s="105"/>
      <c r="Q12" s="106">
        <f>M12/G18</f>
        <v>0</v>
      </c>
    </row>
    <row r="13" spans="1:17" x14ac:dyDescent="0.25">
      <c r="A13" s="17">
        <v>1.1000000000000001</v>
      </c>
      <c r="B13" s="18" t="s">
        <v>12</v>
      </c>
      <c r="C13" s="14">
        <v>41</v>
      </c>
      <c r="D13" s="15" t="s">
        <v>13</v>
      </c>
      <c r="E13" s="14">
        <v>100</v>
      </c>
      <c r="F13" s="16">
        <f>E13*C13</f>
        <v>4100</v>
      </c>
      <c r="G13" s="17"/>
      <c r="H13" s="107"/>
      <c r="I13" s="31"/>
      <c r="J13" s="108"/>
      <c r="K13" s="109">
        <v>0</v>
      </c>
      <c r="L13" s="110">
        <f>K13*E13</f>
        <v>0</v>
      </c>
      <c r="M13" s="111"/>
      <c r="N13" s="107"/>
      <c r="O13" s="31"/>
      <c r="P13" s="108"/>
      <c r="Q13" s="112"/>
    </row>
    <row r="14" spans="1:17" x14ac:dyDescent="0.25">
      <c r="A14" s="17">
        <v>1.2</v>
      </c>
      <c r="B14" s="19" t="s">
        <v>83</v>
      </c>
      <c r="C14" s="14">
        <v>1</v>
      </c>
      <c r="D14" s="15" t="s">
        <v>14</v>
      </c>
      <c r="E14" s="14">
        <v>14500</v>
      </c>
      <c r="F14" s="16">
        <f>E14*C14</f>
        <v>14500</v>
      </c>
      <c r="G14" s="17"/>
      <c r="H14" s="107"/>
      <c r="I14" s="31"/>
      <c r="J14" s="108"/>
      <c r="K14" s="109">
        <v>0</v>
      </c>
      <c r="L14" s="110">
        <f>K14*E14</f>
        <v>0</v>
      </c>
      <c r="M14" s="108"/>
      <c r="N14" s="107"/>
      <c r="O14" s="31"/>
      <c r="P14" s="108"/>
      <c r="Q14" s="113"/>
    </row>
    <row r="15" spans="1:17" x14ac:dyDescent="0.25">
      <c r="A15" s="17">
        <v>1.3</v>
      </c>
      <c r="B15" s="19" t="s">
        <v>15</v>
      </c>
      <c r="C15" s="183">
        <f>C13*0.5</f>
        <v>20.5</v>
      </c>
      <c r="D15" s="15" t="s">
        <v>16</v>
      </c>
      <c r="E15" s="14">
        <v>550</v>
      </c>
      <c r="F15" s="16">
        <f t="shared" ref="F15:F17" si="0">E15*C15</f>
        <v>11275</v>
      </c>
      <c r="G15" s="17"/>
      <c r="H15" s="107"/>
      <c r="I15" s="31"/>
      <c r="J15" s="108"/>
      <c r="K15" s="109">
        <v>0</v>
      </c>
      <c r="L15" s="110">
        <f>K15*E15</f>
        <v>0</v>
      </c>
      <c r="M15" s="114"/>
      <c r="N15" s="107"/>
      <c r="O15" s="31"/>
      <c r="P15" s="108"/>
      <c r="Q15" s="112"/>
    </row>
    <row r="16" spans="1:17" ht="29.25" x14ac:dyDescent="0.25">
      <c r="A16" s="17">
        <v>1.4</v>
      </c>
      <c r="B16" s="19" t="s">
        <v>17</v>
      </c>
      <c r="C16" s="183">
        <f>C15*1.3</f>
        <v>26.650000000000002</v>
      </c>
      <c r="D16" s="15" t="s">
        <v>16</v>
      </c>
      <c r="E16" s="14">
        <v>500</v>
      </c>
      <c r="F16" s="16">
        <f t="shared" si="0"/>
        <v>13325.000000000002</v>
      </c>
      <c r="G16" s="17"/>
      <c r="H16" s="107"/>
      <c r="I16" s="31"/>
      <c r="J16" s="108"/>
      <c r="K16" s="109">
        <v>0</v>
      </c>
      <c r="L16" s="110">
        <f>K16*E16</f>
        <v>0</v>
      </c>
      <c r="M16" s="114"/>
      <c r="N16" s="107"/>
      <c r="O16" s="31"/>
      <c r="P16" s="108"/>
      <c r="Q16" s="112"/>
    </row>
    <row r="17" spans="1:17" x14ac:dyDescent="0.25">
      <c r="A17" s="17">
        <v>1.5</v>
      </c>
      <c r="B17" s="17" t="s">
        <v>18</v>
      </c>
      <c r="C17" s="183">
        <f>C13</f>
        <v>41</v>
      </c>
      <c r="D17" s="15" t="s">
        <v>84</v>
      </c>
      <c r="E17" s="14">
        <v>80</v>
      </c>
      <c r="F17" s="16">
        <f t="shared" si="0"/>
        <v>3280</v>
      </c>
      <c r="G17" s="17"/>
      <c r="H17" s="107"/>
      <c r="I17" s="31"/>
      <c r="J17" s="108"/>
      <c r="K17" s="109">
        <v>0</v>
      </c>
      <c r="L17" s="110">
        <f>K17*E17</f>
        <v>0</v>
      </c>
      <c r="M17" s="114"/>
      <c r="N17" s="107"/>
      <c r="O17" s="31"/>
      <c r="P17" s="108"/>
      <c r="Q17" s="112"/>
    </row>
    <row r="18" spans="1:17" x14ac:dyDescent="0.25">
      <c r="A18" s="17"/>
      <c r="B18" s="19"/>
      <c r="C18" s="14"/>
      <c r="D18" s="15"/>
      <c r="E18" s="14"/>
      <c r="F18" s="16"/>
      <c r="G18" s="20">
        <f>SUM(F13:F17)</f>
        <v>46480</v>
      </c>
      <c r="H18" s="107"/>
      <c r="I18" s="31"/>
      <c r="J18" s="108"/>
      <c r="K18" s="109"/>
      <c r="L18" s="110"/>
      <c r="M18" s="111"/>
      <c r="N18" s="107"/>
      <c r="O18" s="31"/>
      <c r="P18" s="108"/>
      <c r="Q18" s="112"/>
    </row>
    <row r="19" spans="1:17" x14ac:dyDescent="0.25">
      <c r="A19" s="13">
        <v>2</v>
      </c>
      <c r="B19" s="13" t="s">
        <v>85</v>
      </c>
      <c r="C19" s="14"/>
      <c r="D19" s="15"/>
      <c r="E19" s="14"/>
      <c r="F19" s="16"/>
      <c r="G19" s="17"/>
      <c r="H19" s="107"/>
      <c r="I19" s="31"/>
      <c r="J19" s="108"/>
      <c r="K19" s="109"/>
      <c r="L19" s="110"/>
      <c r="M19" s="111">
        <f>L20+L21+L22</f>
        <v>0</v>
      </c>
      <c r="N19" s="107"/>
      <c r="O19" s="31"/>
      <c r="P19" s="108"/>
      <c r="Q19" s="112">
        <f>M19/G23</f>
        <v>0</v>
      </c>
    </row>
    <row r="20" spans="1:17" ht="29.25" x14ac:dyDescent="0.25">
      <c r="A20" s="17">
        <v>2.1</v>
      </c>
      <c r="B20" s="19" t="s">
        <v>19</v>
      </c>
      <c r="C20" s="183">
        <f>C13*0.3</f>
        <v>12.299999999999999</v>
      </c>
      <c r="D20" s="15" t="s">
        <v>16</v>
      </c>
      <c r="E20" s="14">
        <v>11136.3</v>
      </c>
      <c r="F20" s="16">
        <f>E20*C20</f>
        <v>136976.49</v>
      </c>
      <c r="G20" s="17"/>
      <c r="H20" s="107"/>
      <c r="I20" s="31"/>
      <c r="J20" s="108"/>
      <c r="K20" s="109">
        <v>0</v>
      </c>
      <c r="L20" s="110">
        <f>K20*E20</f>
        <v>0</v>
      </c>
      <c r="M20" s="111"/>
      <c r="N20" s="107"/>
      <c r="O20" s="31"/>
      <c r="P20" s="108"/>
      <c r="Q20" s="112"/>
    </row>
    <row r="21" spans="1:17" x14ac:dyDescent="0.25">
      <c r="A21" s="17">
        <v>2.2000000000000002</v>
      </c>
      <c r="B21" s="17" t="s">
        <v>20</v>
      </c>
      <c r="C21" s="14">
        <f>C13</f>
        <v>41</v>
      </c>
      <c r="D21" s="15" t="s">
        <v>84</v>
      </c>
      <c r="E21" s="14">
        <v>450</v>
      </c>
      <c r="F21" s="16">
        <f>E21*C21</f>
        <v>18450</v>
      </c>
      <c r="G21" s="17"/>
      <c r="H21" s="107"/>
      <c r="I21" s="31"/>
      <c r="J21" s="108"/>
      <c r="K21" s="109">
        <v>0</v>
      </c>
      <c r="L21" s="110">
        <f>K21*E21</f>
        <v>0</v>
      </c>
      <c r="M21" s="111"/>
      <c r="N21" s="107"/>
      <c r="O21" s="31"/>
      <c r="P21" s="108"/>
      <c r="Q21" s="112"/>
    </row>
    <row r="22" spans="1:17" x14ac:dyDescent="0.25">
      <c r="A22" s="17">
        <v>2.2999999999999998</v>
      </c>
      <c r="B22" s="17" t="s">
        <v>21</v>
      </c>
      <c r="C22" s="183">
        <f>C13*0.2</f>
        <v>8.2000000000000011</v>
      </c>
      <c r="D22" s="15" t="s">
        <v>16</v>
      </c>
      <c r="E22" s="14">
        <v>3362.9</v>
      </c>
      <c r="F22" s="16">
        <f>E22*C22</f>
        <v>27575.780000000006</v>
      </c>
      <c r="G22" s="17"/>
      <c r="H22" s="107"/>
      <c r="I22" s="31"/>
      <c r="J22" s="108"/>
      <c r="K22" s="109">
        <v>0</v>
      </c>
      <c r="L22" s="110">
        <f>K22*E22</f>
        <v>0</v>
      </c>
      <c r="M22" s="111"/>
      <c r="N22" s="107"/>
      <c r="O22" s="31"/>
      <c r="P22" s="108"/>
      <c r="Q22" s="112"/>
    </row>
    <row r="23" spans="1:17" x14ac:dyDescent="0.25">
      <c r="A23" s="17"/>
      <c r="B23" s="17"/>
      <c r="C23" s="14"/>
      <c r="D23" s="15"/>
      <c r="E23" s="14"/>
      <c r="F23" s="16"/>
      <c r="G23" s="20">
        <f>SUM(F20:F22)</f>
        <v>183002.27</v>
      </c>
      <c r="H23" s="107"/>
      <c r="I23" s="31"/>
      <c r="J23" s="108"/>
      <c r="K23" s="109"/>
      <c r="L23" s="110"/>
      <c r="M23" s="111"/>
      <c r="N23" s="107"/>
      <c r="O23" s="31"/>
      <c r="P23" s="108"/>
      <c r="Q23" s="112"/>
    </row>
    <row r="24" spans="1:17" x14ac:dyDescent="0.25">
      <c r="A24" s="13">
        <v>3</v>
      </c>
      <c r="B24" s="13" t="s">
        <v>22</v>
      </c>
      <c r="C24" s="14"/>
      <c r="D24" s="15"/>
      <c r="E24" s="14"/>
      <c r="F24" s="16"/>
      <c r="G24" s="17"/>
      <c r="H24" s="107"/>
      <c r="I24" s="31"/>
      <c r="J24" s="108"/>
      <c r="K24" s="109"/>
      <c r="L24" s="110"/>
      <c r="M24" s="111">
        <f>L25+L26</f>
        <v>0</v>
      </c>
      <c r="N24" s="107"/>
      <c r="O24" s="31"/>
      <c r="P24" s="108"/>
      <c r="Q24" s="112">
        <f>M24/G27</f>
        <v>0</v>
      </c>
    </row>
    <row r="25" spans="1:17" x14ac:dyDescent="0.25">
      <c r="A25" s="17">
        <v>3.1</v>
      </c>
      <c r="B25" s="17" t="s">
        <v>23</v>
      </c>
      <c r="C25" s="14">
        <v>1</v>
      </c>
      <c r="D25" s="15" t="s">
        <v>14</v>
      </c>
      <c r="E25" s="14">
        <v>5500</v>
      </c>
      <c r="F25" s="16">
        <f>C25*E25</f>
        <v>5500</v>
      </c>
      <c r="G25" s="17"/>
      <c r="H25" s="107"/>
      <c r="I25" s="31"/>
      <c r="J25" s="108"/>
      <c r="K25" s="109">
        <v>0</v>
      </c>
      <c r="L25" s="110">
        <f>K25*E25</f>
        <v>0</v>
      </c>
      <c r="M25" s="111"/>
      <c r="N25" s="107"/>
      <c r="O25" s="31"/>
      <c r="P25" s="108"/>
      <c r="Q25" s="112"/>
    </row>
    <row r="26" spans="1:17" x14ac:dyDescent="0.25">
      <c r="A26" s="17">
        <v>3.2</v>
      </c>
      <c r="B26" s="17" t="s">
        <v>24</v>
      </c>
      <c r="C26" s="14">
        <v>1</v>
      </c>
      <c r="D26" s="15" t="s">
        <v>14</v>
      </c>
      <c r="E26" s="14">
        <v>12000</v>
      </c>
      <c r="F26" s="16">
        <f>E26*C26</f>
        <v>12000</v>
      </c>
      <c r="G26" s="20"/>
      <c r="H26" s="107"/>
      <c r="I26" s="31"/>
      <c r="J26" s="108"/>
      <c r="K26" s="109">
        <v>0</v>
      </c>
      <c r="L26" s="116">
        <f>K26*E26</f>
        <v>0</v>
      </c>
      <c r="M26" s="117"/>
      <c r="N26" s="118"/>
      <c r="O26" s="119"/>
      <c r="P26" s="120"/>
      <c r="Q26" s="121"/>
    </row>
    <row r="27" spans="1:17" x14ac:dyDescent="0.25">
      <c r="A27" s="17"/>
      <c r="B27" s="17"/>
      <c r="C27" s="14"/>
      <c r="D27" s="15"/>
      <c r="E27" s="14"/>
      <c r="F27" s="16"/>
      <c r="G27" s="21">
        <f>SUM(F25:F26)</f>
        <v>17500</v>
      </c>
      <c r="H27" s="107"/>
      <c r="I27" s="31"/>
      <c r="J27" s="108"/>
      <c r="K27" s="115"/>
      <c r="L27" s="116"/>
      <c r="M27" s="117"/>
      <c r="N27" s="118"/>
      <c r="O27" s="119"/>
      <c r="P27" s="120"/>
      <c r="Q27" s="121"/>
    </row>
    <row r="28" spans="1:17" ht="15.75" thickBot="1" x14ac:dyDescent="0.3">
      <c r="A28" s="17"/>
      <c r="B28" s="17"/>
      <c r="C28" s="14"/>
      <c r="D28" s="15"/>
      <c r="E28" s="14"/>
      <c r="F28" s="16"/>
      <c r="G28" s="21"/>
      <c r="H28" s="98"/>
      <c r="I28" s="99"/>
      <c r="J28" s="100"/>
      <c r="K28" s="122"/>
      <c r="L28" s="123"/>
      <c r="M28" s="124"/>
      <c r="N28" s="125"/>
      <c r="O28" s="126"/>
      <c r="P28" s="127"/>
      <c r="Q28" s="128"/>
    </row>
    <row r="29" spans="1:17" ht="15.75" x14ac:dyDescent="0.25">
      <c r="A29" s="129"/>
      <c r="B29" s="130" t="s">
        <v>69</v>
      </c>
      <c r="C29" s="131"/>
      <c r="D29" s="131"/>
      <c r="E29" s="132">
        <f>G29</f>
        <v>246982.27</v>
      </c>
      <c r="F29" s="131"/>
      <c r="G29" s="133">
        <f>SUM(G13:G28)</f>
        <v>246982.27</v>
      </c>
      <c r="H29" s="134"/>
      <c r="I29" s="135"/>
      <c r="J29" s="136"/>
      <c r="K29" s="137"/>
      <c r="L29" s="138"/>
      <c r="M29" s="139">
        <f>SUM(M12:M28)</f>
        <v>0</v>
      </c>
      <c r="N29" s="137"/>
      <c r="O29" s="140"/>
      <c r="P29" s="141"/>
      <c r="Q29" s="142">
        <f>M29/G29</f>
        <v>0</v>
      </c>
    </row>
    <row r="30" spans="1:17" ht="15.75" x14ac:dyDescent="0.25">
      <c r="A30" s="143"/>
      <c r="B30" s="144" t="s">
        <v>70</v>
      </c>
      <c r="C30" s="145"/>
      <c r="D30" s="145"/>
      <c r="E30" s="145"/>
      <c r="F30" s="145"/>
      <c r="G30" s="146"/>
      <c r="H30" s="107"/>
      <c r="I30" s="31"/>
      <c r="J30" s="108"/>
      <c r="K30" s="107"/>
      <c r="L30" s="110"/>
      <c r="M30" s="111"/>
      <c r="N30" s="107"/>
      <c r="O30" s="31"/>
      <c r="P30" s="108"/>
      <c r="Q30" s="113"/>
    </row>
    <row r="31" spans="1:17" ht="15.75" x14ac:dyDescent="0.25">
      <c r="A31" s="143"/>
      <c r="B31" s="13" t="s">
        <v>26</v>
      </c>
      <c r="C31" s="30"/>
      <c r="D31" s="31"/>
      <c r="E31" s="32">
        <v>3.5000000000000003E-2</v>
      </c>
      <c r="F31" s="33">
        <f>E29*E31</f>
        <v>8644.3794500000004</v>
      </c>
      <c r="G31" s="146"/>
      <c r="H31" s="107"/>
      <c r="I31" s="31"/>
      <c r="J31" s="108"/>
      <c r="K31" s="147">
        <v>3.5000000000000003E-2</v>
      </c>
      <c r="L31" s="110"/>
      <c r="M31" s="111">
        <f>M29*E31</f>
        <v>0</v>
      </c>
      <c r="N31" s="107"/>
      <c r="O31" s="31"/>
      <c r="P31" s="108"/>
      <c r="Q31" s="113"/>
    </row>
    <row r="32" spans="1:17" x14ac:dyDescent="0.25">
      <c r="A32" s="107"/>
      <c r="B32" s="13" t="s">
        <v>28</v>
      </c>
      <c r="C32" s="30"/>
      <c r="D32" s="31"/>
      <c r="E32" s="32">
        <v>0.02</v>
      </c>
      <c r="F32" s="33">
        <f>E29*E32</f>
        <v>4939.6454000000003</v>
      </c>
      <c r="G32" s="108"/>
      <c r="H32" s="107"/>
      <c r="I32" s="31"/>
      <c r="J32" s="108"/>
      <c r="K32" s="147">
        <v>0.02</v>
      </c>
      <c r="L32" s="110"/>
      <c r="M32" s="111">
        <f>M29*E32</f>
        <v>0</v>
      </c>
      <c r="N32" s="148"/>
      <c r="O32" s="41"/>
      <c r="P32" s="149"/>
      <c r="Q32" s="113"/>
    </row>
    <row r="33" spans="1:17" x14ac:dyDescent="0.25">
      <c r="A33" s="107"/>
      <c r="B33" s="13" t="s">
        <v>30</v>
      </c>
      <c r="C33" s="13"/>
      <c r="D33" s="31"/>
      <c r="E33" s="32">
        <v>0.01</v>
      </c>
      <c r="F33" s="33">
        <f>E29*E33</f>
        <v>2469.8227000000002</v>
      </c>
      <c r="G33" s="108"/>
      <c r="H33" s="107"/>
      <c r="I33" s="31"/>
      <c r="J33" s="108"/>
      <c r="K33" s="147">
        <v>0.01</v>
      </c>
      <c r="L33" s="110"/>
      <c r="M33" s="111">
        <f>M29*E33</f>
        <v>0</v>
      </c>
      <c r="N33" s="148"/>
      <c r="O33" s="41"/>
      <c r="P33" s="149"/>
      <c r="Q33" s="113"/>
    </row>
    <row r="34" spans="1:17" x14ac:dyDescent="0.25">
      <c r="A34" s="107"/>
      <c r="B34" s="13" t="s">
        <v>31</v>
      </c>
      <c r="C34" s="30"/>
      <c r="D34" s="31"/>
      <c r="E34" s="32">
        <v>1E-3</v>
      </c>
      <c r="F34" s="33">
        <f>E29*E34</f>
        <v>246.98227</v>
      </c>
      <c r="G34" s="114"/>
      <c r="H34" s="107"/>
      <c r="I34" s="31"/>
      <c r="J34" s="108"/>
      <c r="K34" s="147">
        <v>1E-3</v>
      </c>
      <c r="L34" s="110"/>
      <c r="M34" s="111">
        <f>M29*E34</f>
        <v>0</v>
      </c>
      <c r="N34" s="148"/>
      <c r="O34" s="41"/>
      <c r="P34" s="149"/>
      <c r="Q34" s="113"/>
    </row>
    <row r="35" spans="1:17" x14ac:dyDescent="0.25">
      <c r="A35" s="107"/>
      <c r="B35" s="13" t="s">
        <v>32</v>
      </c>
      <c r="C35" s="30"/>
      <c r="D35" s="31"/>
      <c r="E35" s="32">
        <v>0.03</v>
      </c>
      <c r="F35" s="33">
        <f>E29*E35</f>
        <v>7409.4680999999991</v>
      </c>
      <c r="G35" s="108"/>
      <c r="H35" s="107"/>
      <c r="I35" s="31"/>
      <c r="J35" s="108"/>
      <c r="K35" s="147">
        <v>0.03</v>
      </c>
      <c r="L35" s="110"/>
      <c r="M35" s="111">
        <f>M29*E35</f>
        <v>0</v>
      </c>
      <c r="N35" s="148"/>
      <c r="O35" s="41"/>
      <c r="P35" s="149"/>
      <c r="Q35" s="113"/>
    </row>
    <row r="36" spans="1:17" x14ac:dyDescent="0.25">
      <c r="A36" s="107"/>
      <c r="B36" s="13" t="s">
        <v>71</v>
      </c>
      <c r="C36" s="37"/>
      <c r="D36" s="38"/>
      <c r="E36" s="32">
        <v>0.1</v>
      </c>
      <c r="F36" s="23">
        <f>E29*E36</f>
        <v>24698.226999999999</v>
      </c>
      <c r="G36" s="108"/>
      <c r="H36" s="107"/>
      <c r="I36" s="31"/>
      <c r="J36" s="108"/>
      <c r="K36" s="147">
        <v>0.1</v>
      </c>
      <c r="L36" s="110"/>
      <c r="M36" s="111">
        <f>M29*E36</f>
        <v>0</v>
      </c>
      <c r="N36" s="148"/>
      <c r="O36" s="41"/>
      <c r="P36" s="149"/>
      <c r="Q36" s="113"/>
    </row>
    <row r="37" spans="1:17" x14ac:dyDescent="0.25">
      <c r="A37" s="107"/>
      <c r="B37" s="40"/>
      <c r="C37" s="41" t="s">
        <v>35</v>
      </c>
      <c r="D37" s="42">
        <v>0.18</v>
      </c>
      <c r="E37" s="32"/>
      <c r="F37" s="43">
        <f>F36*D37</f>
        <v>4445.6808599999995</v>
      </c>
      <c r="G37" s="108"/>
      <c r="H37" s="107"/>
      <c r="I37" s="31"/>
      <c r="J37" s="108"/>
      <c r="K37" s="147">
        <v>0.18</v>
      </c>
      <c r="L37" s="110"/>
      <c r="M37" s="111">
        <f>M36*K37</f>
        <v>0</v>
      </c>
      <c r="N37" s="148"/>
      <c r="O37" s="41"/>
      <c r="P37" s="149"/>
      <c r="Q37" s="113"/>
    </row>
    <row r="38" spans="1:17" x14ac:dyDescent="0.25">
      <c r="A38" s="107"/>
      <c r="B38" s="31"/>
      <c r="C38" s="31"/>
      <c r="D38" s="31"/>
      <c r="E38" s="31"/>
      <c r="F38" s="31"/>
      <c r="G38" s="150"/>
      <c r="H38" s="107"/>
      <c r="I38" s="31"/>
      <c r="J38" s="108"/>
      <c r="K38" s="107"/>
      <c r="L38" s="110"/>
      <c r="M38" s="111"/>
      <c r="N38" s="148"/>
      <c r="O38" s="41"/>
      <c r="P38" s="149"/>
      <c r="Q38" s="113"/>
    </row>
    <row r="39" spans="1:17" x14ac:dyDescent="0.25">
      <c r="A39" s="107"/>
      <c r="B39" s="31"/>
      <c r="C39" s="151"/>
      <c r="D39" s="31"/>
      <c r="E39" s="152"/>
      <c r="F39" s="153"/>
      <c r="G39" s="150"/>
      <c r="H39" s="107"/>
      <c r="I39" s="31"/>
      <c r="J39" s="108"/>
      <c r="K39" s="107"/>
      <c r="L39" s="110"/>
      <c r="M39" s="111"/>
      <c r="N39" s="148"/>
      <c r="O39" s="41"/>
      <c r="P39" s="149"/>
      <c r="Q39" s="113"/>
    </row>
    <row r="40" spans="1:17" ht="15.75" thickBot="1" x14ac:dyDescent="0.3">
      <c r="A40" s="154"/>
      <c r="B40" s="1"/>
      <c r="C40" s="1"/>
      <c r="D40" s="1"/>
      <c r="E40" s="1"/>
      <c r="F40" s="1"/>
      <c r="G40" s="1"/>
      <c r="H40" s="107"/>
      <c r="I40" s="31"/>
      <c r="J40" s="108"/>
      <c r="K40" s="118"/>
      <c r="L40" s="116"/>
      <c r="M40" s="155"/>
      <c r="N40" s="156"/>
      <c r="O40" s="157"/>
      <c r="P40" s="158"/>
      <c r="Q40" s="159"/>
    </row>
    <row r="41" spans="1:17" ht="16.5" thickBot="1" x14ac:dyDescent="0.3">
      <c r="A41" s="160"/>
      <c r="B41" s="161"/>
      <c r="C41" s="162" t="s">
        <v>72</v>
      </c>
      <c r="D41" s="163"/>
      <c r="E41" s="164">
        <f>E29+F31+F32+F33+F34+F35+F36+F37</f>
        <v>299836.47578000004</v>
      </c>
      <c r="F41" s="161"/>
      <c r="G41" s="161"/>
      <c r="H41" s="165"/>
      <c r="I41" s="166"/>
      <c r="J41" s="167"/>
      <c r="K41" s="168"/>
      <c r="L41" s="169"/>
      <c r="M41" s="170">
        <f>SUM(M29:M37)</f>
        <v>0</v>
      </c>
      <c r="N41" s="171"/>
      <c r="O41" s="172"/>
      <c r="P41" s="173"/>
      <c r="Q41" s="174">
        <f>M41/E41</f>
        <v>0</v>
      </c>
    </row>
    <row r="42" spans="1:17" ht="15.75" thickBot="1" x14ac:dyDescent="0.3"/>
    <row r="43" spans="1:17" ht="16.5" thickBot="1" x14ac:dyDescent="0.3">
      <c r="M43" s="176" t="s">
        <v>73</v>
      </c>
      <c r="N43" s="163"/>
      <c r="O43" s="163"/>
      <c r="P43" s="177">
        <f>H5</f>
        <v>59967.295156000007</v>
      </c>
    </row>
    <row r="44" spans="1:17" ht="16.5" thickBot="1" x14ac:dyDescent="0.3">
      <c r="M44" s="178"/>
      <c r="N44" s="179"/>
      <c r="O44" s="179"/>
      <c r="P44" s="180"/>
    </row>
    <row r="45" spans="1:17" ht="16.5" thickBot="1" x14ac:dyDescent="0.3">
      <c r="B45" s="181"/>
      <c r="C45" s="199" t="s">
        <v>74</v>
      </c>
      <c r="D45" s="199"/>
      <c r="E45" s="199"/>
      <c r="F45" s="199" t="s">
        <v>75</v>
      </c>
      <c r="G45" s="199"/>
      <c r="H45" s="199"/>
      <c r="I45" s="199"/>
      <c r="J45" s="199"/>
      <c r="K45" s="199"/>
      <c r="L45" s="200"/>
      <c r="M45" s="176" t="s">
        <v>76</v>
      </c>
      <c r="N45" s="163"/>
      <c r="O45" s="163"/>
      <c r="P45" s="177">
        <f>M41-P43</f>
        <v>-59967.295156000007</v>
      </c>
    </row>
    <row r="46" spans="1:17" x14ac:dyDescent="0.25">
      <c r="B46" s="182"/>
      <c r="C46" s="201" t="s">
        <v>77</v>
      </c>
      <c r="D46" s="201"/>
      <c r="E46" s="201"/>
      <c r="F46" s="201" t="s">
        <v>78</v>
      </c>
      <c r="G46" s="201"/>
      <c r="H46" s="201" t="s">
        <v>79</v>
      </c>
      <c r="I46" s="201"/>
      <c r="J46" s="202"/>
      <c r="K46" s="202"/>
      <c r="L46" s="202"/>
    </row>
  </sheetData>
  <mergeCells count="19">
    <mergeCell ref="C46:E46"/>
    <mergeCell ref="F46:G46"/>
    <mergeCell ref="H46:I46"/>
    <mergeCell ref="J46:L46"/>
    <mergeCell ref="A9:G9"/>
    <mergeCell ref="H9:J9"/>
    <mergeCell ref="K9:M9"/>
    <mergeCell ref="N9:P9"/>
    <mergeCell ref="Q9:Q10"/>
    <mergeCell ref="C45:E45"/>
    <mergeCell ref="F45:G45"/>
    <mergeCell ref="H45:I45"/>
    <mergeCell ref="J45:L45"/>
    <mergeCell ref="F8:G8"/>
    <mergeCell ref="A2:Q2"/>
    <mergeCell ref="F3:G3"/>
    <mergeCell ref="F4:H4"/>
    <mergeCell ref="B5:E5"/>
    <mergeCell ref="F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ARQ. MAÑAN</cp:lastModifiedBy>
  <cp:lastPrinted>2024-10-10T14:15:25Z</cp:lastPrinted>
  <dcterms:created xsi:type="dcterms:W3CDTF">2024-09-26T13:43:28Z</dcterms:created>
  <dcterms:modified xsi:type="dcterms:W3CDTF">2025-05-19T13:40:36Z</dcterms:modified>
</cp:coreProperties>
</file>